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BS" sheetId="1" r:id="rId1"/>
    <sheet name="IS" sheetId="2" r:id="rId2"/>
    <sheet name="CF " sheetId="3" r:id="rId3"/>
    <sheet name="equity" sheetId="4" r:id="rId4"/>
    <sheet name="seg" sheetId="5" r:id="rId5"/>
  </sheets>
  <externalReferences>
    <externalReference r:id="rId8"/>
    <externalReference r:id="rId9"/>
    <externalReference r:id="rId10"/>
    <externalReference r:id="rId11"/>
  </externalReferences>
  <definedNames>
    <definedName name="A472..A481_" localSheetId="3">'[3]Consol'!#REF!</definedName>
    <definedName name="A472..A481_">'[1]Consol'!#REF!</definedName>
  </definedNames>
  <calcPr fullCalcOnLoad="1"/>
</workbook>
</file>

<file path=xl/sharedStrings.xml><?xml version="1.0" encoding="utf-8"?>
<sst xmlns="http://schemas.openxmlformats.org/spreadsheetml/2006/main" count="262" uniqueCount="190">
  <si>
    <t>TALAM CORPORATION BERHAD (1120-H)</t>
  </si>
  <si>
    <t>Condensed Consolidated Balance Sheets</t>
  </si>
  <si>
    <t>As At 31st October 2004</t>
  </si>
  <si>
    <t>UNAUDITED</t>
  </si>
  <si>
    <t>AUDITED</t>
  </si>
  <si>
    <t>QUARTER</t>
  </si>
  <si>
    <t xml:space="preserve">AS AT </t>
  </si>
  <si>
    <t>AS AT</t>
  </si>
  <si>
    <t>PRECEDING</t>
  </si>
  <si>
    <t>FINANCIAL</t>
  </si>
  <si>
    <t>YEAR END</t>
  </si>
  <si>
    <t>31.10. 2004</t>
  </si>
  <si>
    <t>31.01.2004</t>
  </si>
  <si>
    <t>RM000</t>
  </si>
  <si>
    <t>PROPERTY, PLANT AND EQUIPMENT</t>
  </si>
  <si>
    <t>LAND HELD FOR DEVELOPMENT</t>
  </si>
  <si>
    <t>INVESTMENT PROPERTIES</t>
  </si>
  <si>
    <t xml:space="preserve">GOODWILL </t>
  </si>
  <si>
    <t>SINKING FUND HELD BY TRUSTEES</t>
  </si>
  <si>
    <t>OTHER INVESTMENT</t>
  </si>
  <si>
    <t>LOANS AND FINANCING RECEIVABLES</t>
  </si>
  <si>
    <t>CURRENT ASSETS</t>
  </si>
  <si>
    <t>Development properties</t>
  </si>
  <si>
    <t xml:space="preserve"> </t>
  </si>
  <si>
    <t>Inventories</t>
  </si>
  <si>
    <t>Debtors</t>
  </si>
  <si>
    <t>Cash and cash equivalents</t>
  </si>
  <si>
    <t>Total Current Assets</t>
  </si>
  <si>
    <t>CURRENT LIABILITIES</t>
  </si>
  <si>
    <t>Short term borrowings</t>
  </si>
  <si>
    <t>Trade creditors</t>
  </si>
  <si>
    <t>Land Vendor</t>
  </si>
  <si>
    <t>Deferred Progress Billing (Short Term Portion)</t>
  </si>
  <si>
    <t>Other creditor</t>
  </si>
  <si>
    <t>Taxation</t>
  </si>
  <si>
    <t>Dividend payable</t>
  </si>
  <si>
    <t>Total Current Liabilities</t>
  </si>
  <si>
    <t>NET CURRENT ASSETS</t>
  </si>
  <si>
    <t>NET ASSETS</t>
  </si>
  <si>
    <t>Represented by:</t>
  </si>
  <si>
    <t>ORDINARY SHARE CAPITAL</t>
  </si>
  <si>
    <t>IRREDEEMABLE CONVERTIBLE PREFERENCE SHARES</t>
  </si>
  <si>
    <t>LESS: TREASURY SHARES</t>
  </si>
  <si>
    <t>RESERVES</t>
  </si>
  <si>
    <t>SHAREHOLDERS' FUND</t>
  </si>
  <si>
    <t>MINORITY INTERESTS</t>
  </si>
  <si>
    <t>LONG TERM LIABILITIES</t>
  </si>
  <si>
    <t>Borrowings</t>
  </si>
  <si>
    <t>Deferred Progress Billing (Long Term Portion)</t>
  </si>
  <si>
    <t>Land Vendors</t>
  </si>
  <si>
    <t>Other deferred liabilities</t>
  </si>
  <si>
    <t>TOTAL CAPITAL EMPLOYED</t>
  </si>
  <si>
    <t>Net tangible assets per share (RM) based on 594.508 Million</t>
  </si>
  <si>
    <t xml:space="preserve"> (548.747 Million) ordinary shares </t>
  </si>
  <si>
    <t>Net tangible assets per share (RM) after netting off</t>
  </si>
  <si>
    <t xml:space="preserve">  212,000 Treasury Shares</t>
  </si>
  <si>
    <t xml:space="preserve">The Condensed Consolidated Balance Sheet should be read in conjunction with </t>
  </si>
  <si>
    <t>the Annual Financial Report for the year ended 31st January 2004.</t>
  </si>
  <si>
    <t>Condensed Consolidated Income Statements</t>
  </si>
  <si>
    <t>For the quarter ended 31st Oct 2004</t>
  </si>
  <si>
    <t>2004</t>
  </si>
  <si>
    <t>2003</t>
  </si>
  <si>
    <t>Current Quarter</t>
  </si>
  <si>
    <t>Comparative quarter</t>
  </si>
  <si>
    <t>9 months</t>
  </si>
  <si>
    <t>Ended 31 Oct</t>
  </si>
  <si>
    <t>Cumulative to-date</t>
  </si>
  <si>
    <t>RM'000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</si>
  <si>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</si>
  <si>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</si>
  <si>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</si>
  <si>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</si>
  <si>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</si>
  <si>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</si>
  <si>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</si>
  <si>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Profit after tax</t>
  </si>
  <si>
    <t>Minority Interest</t>
  </si>
  <si>
    <t>Net Profit for the period</t>
  </si>
  <si>
    <t xml:space="preserve">Earnings Per Share - Basic </t>
  </si>
  <si>
    <t xml:space="preserve">                                  - Diluted</t>
  </si>
  <si>
    <t xml:space="preserve">Weighted average no of </t>
  </si>
  <si>
    <t>ordinary shares</t>
  </si>
  <si>
    <t xml:space="preserve">The Condensed Consolidated Income Statement should be read in conjunction with </t>
  </si>
  <si>
    <t>the Annual Financial Report for the year ended 31st January 2004</t>
  </si>
  <si>
    <t>TALAM CORPORATION BERHAD</t>
  </si>
  <si>
    <t>CONDENSED CASHFLOW STATEMENT</t>
  </si>
  <si>
    <t>FOR THE 9 MONTHS PERIOD ENDED 31 OCTOBER 2004</t>
  </si>
  <si>
    <t>RM '000</t>
  </si>
  <si>
    <t>Net cash used in operations</t>
  </si>
  <si>
    <t>Net cash used in investing activities</t>
  </si>
  <si>
    <t>Net cash used in financing activities</t>
  </si>
  <si>
    <t>NET DECREASE IN CASH AND CASH EQUIVALENT</t>
  </si>
  <si>
    <t>CASH AND CASH EQUIVALENTS AT BEGINNING OF THE YEAR</t>
  </si>
  <si>
    <t>CASH AND CASH EQUIVALENTS AT END OF THE YEAR</t>
  </si>
  <si>
    <t>Cash and cash equivalent at end of financial period comprise:</t>
  </si>
  <si>
    <t>Cash and bank balances</t>
  </si>
  <si>
    <t>Deposits</t>
  </si>
  <si>
    <t>Bank overdrafts</t>
  </si>
  <si>
    <t>Less : Short  Term Deposit Restricted in Use</t>
  </si>
  <si>
    <t xml:space="preserve">The Condensed Consolidated Statement of Changes In Equity should be read in conjunction with </t>
  </si>
  <si>
    <t>Segmental Analysis</t>
  </si>
  <si>
    <t>a</t>
  </si>
  <si>
    <t>Business Segments</t>
  </si>
  <si>
    <t>Property investment</t>
  </si>
  <si>
    <t>Hotel &amp;</t>
  </si>
  <si>
    <t>Total before</t>
  </si>
  <si>
    <t xml:space="preserve">&amp; development </t>
  </si>
  <si>
    <t>Leasing</t>
  </si>
  <si>
    <t>Trading</t>
  </si>
  <si>
    <t>Education</t>
  </si>
  <si>
    <t>recreation</t>
  </si>
  <si>
    <t>elimination</t>
  </si>
  <si>
    <t>Eliminations</t>
  </si>
  <si>
    <t>Consolidated</t>
  </si>
  <si>
    <t>REVENUE</t>
  </si>
  <si>
    <t>External sales</t>
  </si>
  <si>
    <t>Inter-segment sales</t>
  </si>
  <si>
    <t>Total revenue</t>
  </si>
  <si>
    <t>RESULT</t>
  </si>
  <si>
    <t>Profit Before Interest &amp; Tax</t>
  </si>
  <si>
    <t>Add:Interest Income</t>
  </si>
  <si>
    <t>Less:Interest Expense</t>
  </si>
  <si>
    <t>Segment result</t>
  </si>
  <si>
    <t>Profit before taxation</t>
  </si>
  <si>
    <t>Income taxes</t>
  </si>
  <si>
    <t>Profit after taxation</t>
  </si>
  <si>
    <t>OTHER INFORMATION</t>
  </si>
  <si>
    <t>Capital expenditure</t>
  </si>
  <si>
    <t>Depreciation</t>
  </si>
  <si>
    <t>Non cash Expenses other than depn.</t>
  </si>
  <si>
    <t>CONSOLIDATED BALANCE SHEET</t>
  </si>
  <si>
    <t>ASSETS</t>
  </si>
  <si>
    <t>Segment assets</t>
  </si>
  <si>
    <t>LIABILITIES</t>
  </si>
  <si>
    <t>Segment liabilities</t>
  </si>
  <si>
    <t>b</t>
  </si>
  <si>
    <t>Geographical segments</t>
  </si>
  <si>
    <t>Sales</t>
  </si>
  <si>
    <t>Segment</t>
  </si>
  <si>
    <t xml:space="preserve">Additions to Prop. </t>
  </si>
  <si>
    <t>revenue</t>
  </si>
  <si>
    <t>Assets</t>
  </si>
  <si>
    <t>Plant &amp; Equipment</t>
  </si>
  <si>
    <t>Malaysia</t>
  </si>
  <si>
    <t>The People's Republic of China</t>
  </si>
  <si>
    <t>Condensed Consolidated Statements of Changes in Equity</t>
  </si>
  <si>
    <t>For the 9 months ended 31st October 2004</t>
  </si>
  <si>
    <t>Non-Distributable Reserves</t>
  </si>
  <si>
    <t>Distributable</t>
  </si>
  <si>
    <t>Reserves</t>
  </si>
  <si>
    <t>Share</t>
  </si>
  <si>
    <t>Capital</t>
  </si>
  <si>
    <t>Foreign</t>
  </si>
  <si>
    <t>Equity</t>
  </si>
  <si>
    <t>Retained</t>
  </si>
  <si>
    <t xml:space="preserve">Treasury </t>
  </si>
  <si>
    <t>9 months ended 31 October 2004</t>
  </si>
  <si>
    <t>Premium</t>
  </si>
  <si>
    <t xml:space="preserve">Exchange </t>
  </si>
  <si>
    <t>Components</t>
  </si>
  <si>
    <t>Profits</t>
  </si>
  <si>
    <t>Shares</t>
  </si>
  <si>
    <t>Total</t>
  </si>
  <si>
    <t>of ICULS</t>
  </si>
  <si>
    <t>Balance at beginning of year</t>
  </si>
  <si>
    <t>Conversion of 7% ICULS 2003/2005 from equity components</t>
  </si>
  <si>
    <t>Conversion of 7% ICULS 2003/2005 from liability components</t>
  </si>
  <si>
    <t>Conversion of  ICPS</t>
  </si>
  <si>
    <t>Acquisition of treasury shares</t>
  </si>
  <si>
    <t>Increase in equity component of ICPS</t>
  </si>
  <si>
    <t>Disposal of treasury shares</t>
  </si>
  <si>
    <t>Gain on disposal of treasury shares</t>
  </si>
  <si>
    <t>Foreign exchange differences</t>
  </si>
  <si>
    <t>Dividend</t>
  </si>
  <si>
    <t>Balance at end of period</t>
  </si>
  <si>
    <t>Financial Year Ended 31 January 2004</t>
  </si>
  <si>
    <t>Balance at 31 January 2003</t>
  </si>
  <si>
    <t>Issuance of ordinary shares</t>
  </si>
  <si>
    <t>Issuance of RCPS</t>
  </si>
  <si>
    <t>Conversion of RCPS</t>
  </si>
  <si>
    <t>Exerciseof Warrants 2000/2005</t>
  </si>
  <si>
    <t>Conversion of 7% ICULS 2003/2005</t>
  </si>
  <si>
    <t>Issuance of ICPS</t>
  </si>
  <si>
    <t>Liability component of ICPS</t>
  </si>
  <si>
    <t>Distribution of non-property related companies via cancellation of share premium</t>
  </si>
  <si>
    <t>Equity components of ICULS</t>
  </si>
  <si>
    <t>Realisation of bonus issue arising from disposal of a subsidiary</t>
  </si>
  <si>
    <t>Net Profit for the year</t>
  </si>
  <si>
    <t>Dividends</t>
  </si>
  <si>
    <t>Balance at 31 January 2004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</si>
</sst>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-mmm\-yy_)"/>
    <numFmt numFmtId="171" formatCode="hh:mm\ AM/PM_)"/>
    <numFmt numFmtId="172" formatCode="mm/dd/yy_)"/>
    <numFmt numFmtId="173" formatCode="#,##0.000_);\(#,##0.000\)"/>
    <numFmt numFmtId="174" formatCode="0.000_)"/>
    <numFmt numFmtId="175" formatCode="#,##0.0000_);\(#,##0.0000\)"/>
    <numFmt numFmtId="176" formatCode="0.0000_)"/>
    <numFmt numFmtId="177" formatCode="0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#,##0.0_);\(#,##0.0\)"/>
    <numFmt numFmtId="182" formatCode="0.00_);\(0.00\)"/>
    <numFmt numFmtId="183" formatCode="0.0_);\(0.0\)"/>
    <numFmt numFmtId="184" formatCode="0_);\(0\)"/>
    <numFmt numFmtId="185" formatCode="_(* #,##0.000_);_(* \(#,##0.000\);_(* &quot;-&quot;??_);_(@_)"/>
    <numFmt numFmtId="186" formatCode="_(* #,##0.0000_);_(* \(#,##0.0000\);_(* &quot;-&quot;??_);_(@_)"/>
    <numFmt numFmtId="187" formatCode="_(* #,##0.0000_);_(* \(#,##0.0000\);_(* &quot;-&quot;????_);_(@_)"/>
    <numFmt numFmtId="188" formatCode="0.00;[Red]0.00"/>
    <numFmt numFmtId="189" formatCode="0.0;[Red]0.0"/>
    <numFmt numFmtId="190" formatCode="0;[Red]0"/>
    <numFmt numFmtId="191" formatCode="_(* #,##0.000_);_(* \(#,##0.000\);_(* &quot;-&quot;???_);_(@_)"/>
    <numFmt numFmtId="192" formatCode="_(* #,##0.00000_);_(* \(#,##0.00000\);_(* &quot;-&quot;??_);_(@_)"/>
    <numFmt numFmtId="193" formatCode="_(* #,##0.0_);_(* \(#,##0.0\);_(* &quot;-&quot;?_);_(@_)"/>
    <numFmt numFmtId="194" formatCode="_(* #,##0.000000_);_(* \(#,##0.000000\);_(* &quot;-&quot;??_);_(@_)"/>
    <numFmt numFmtId="195" formatCode="mm/dd/yyyy"/>
    <numFmt numFmtId="196" formatCode="0.000%"/>
    <numFmt numFmtId="197" formatCode="0.0000%"/>
    <numFmt numFmtId="198" formatCode="#,##0.0_);[Red]\(#,##0.0\)"/>
    <numFmt numFmtId="199" formatCode="#,##0.000_);[Red]\(#,##0.000\)"/>
    <numFmt numFmtId="200" formatCode="#,##0.0000_);[Red]\(#,##0.0000\)"/>
    <numFmt numFmtId="201" formatCode="#,##0.000000000000_);[Red]\(#,##0.000000000000\)"/>
    <numFmt numFmtId="202" formatCode="#,##0.000000000000000000_);[Red]\(#,##0.000000000000000000\)"/>
    <numFmt numFmtId="203" formatCode="_(* #,##0.0000000_);_(* \(#,##0.0000000\);_(* &quot;-&quot;??_);_(@_)"/>
    <numFmt numFmtId="204" formatCode="mmmm\-yy"/>
  </numFmts>
  <fonts count="13">
    <font>
      <sz val="12"/>
      <name val="TimesNewRomanPS"/>
      <family val="0"/>
    </font>
    <font>
      <sz val="10"/>
      <name val="Arial"/>
      <family val="0"/>
    </font>
    <font>
      <u val="single"/>
      <sz val="12"/>
      <color indexed="36"/>
      <name val="TimesNewRomanPS"/>
      <family val="0"/>
    </font>
    <font>
      <u val="single"/>
      <sz val="12"/>
      <color indexed="12"/>
      <name val="TimesNewRomanPS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NewRomanPS"/>
      <family val="0"/>
    </font>
    <font>
      <b/>
      <sz val="10"/>
      <name val="TimesNewRomanPS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9">
    <xf numFmtId="37" fontId="0" fillId="0" borderId="0" xfId="0" applyAlignment="1">
      <alignment/>
    </xf>
    <xf numFmtId="37" fontId="4" fillId="0" borderId="0" xfId="0" applyFont="1" applyAlignment="1">
      <alignment/>
    </xf>
    <xf numFmtId="37" fontId="5" fillId="0" borderId="0" xfId="0" applyFont="1" applyFill="1" applyAlignment="1">
      <alignment/>
    </xf>
    <xf numFmtId="37" fontId="6" fillId="0" borderId="0" xfId="0" applyFont="1" applyFill="1" applyAlignment="1">
      <alignment/>
    </xf>
    <xf numFmtId="37" fontId="6" fillId="0" borderId="0" xfId="0" applyFont="1" applyFill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37" fontId="5" fillId="0" borderId="0" xfId="0" applyFont="1" applyFill="1" applyAlignment="1">
      <alignment horizontal="center"/>
    </xf>
    <xf numFmtId="180" fontId="5" fillId="0" borderId="0" xfId="15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15" applyNumberFormat="1" applyFont="1" applyFill="1" applyAlignment="1">
      <alignment horizontal="center"/>
    </xf>
    <xf numFmtId="180" fontId="5" fillId="0" borderId="0" xfId="15" applyNumberFormat="1" applyFont="1" applyFill="1" applyBorder="1" applyAlignment="1">
      <alignment/>
    </xf>
    <xf numFmtId="37" fontId="7" fillId="0" borderId="0" xfId="0" applyFont="1" applyFill="1" applyAlignment="1">
      <alignment/>
    </xf>
    <xf numFmtId="180" fontId="5" fillId="0" borderId="1" xfId="15" applyNumberFormat="1" applyFont="1" applyFill="1" applyBorder="1" applyAlignment="1">
      <alignment/>
    </xf>
    <xf numFmtId="180" fontId="5" fillId="0" borderId="2" xfId="15" applyNumberFormat="1" applyFont="1" applyFill="1" applyBorder="1" applyAlignment="1">
      <alignment/>
    </xf>
    <xf numFmtId="180" fontId="5" fillId="0" borderId="3" xfId="15" applyNumberFormat="1" applyFont="1" applyFill="1" applyBorder="1" applyAlignment="1">
      <alignment/>
    </xf>
    <xf numFmtId="180" fontId="5" fillId="0" borderId="4" xfId="15" applyNumberFormat="1" applyFont="1" applyFill="1" applyBorder="1" applyAlignment="1">
      <alignment/>
    </xf>
    <xf numFmtId="180" fontId="5" fillId="0" borderId="5" xfId="15" applyNumberFormat="1" applyFont="1" applyFill="1" applyBorder="1" applyAlignment="1">
      <alignment/>
    </xf>
    <xf numFmtId="37" fontId="8" fillId="0" borderId="0" xfId="0" applyFont="1" applyFill="1" applyAlignment="1">
      <alignment horizontal="center"/>
    </xf>
    <xf numFmtId="37" fontId="8" fillId="0" borderId="0" xfId="0" applyFont="1" applyFill="1" applyAlignment="1">
      <alignment/>
    </xf>
    <xf numFmtId="180" fontId="8" fillId="0" borderId="6" xfId="15" applyNumberFormat="1" applyFont="1" applyFill="1" applyBorder="1" applyAlignment="1">
      <alignment/>
    </xf>
    <xf numFmtId="180" fontId="8" fillId="0" borderId="0" xfId="15" applyNumberFormat="1" applyFont="1" applyFill="1" applyBorder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15" applyNumberFormat="1" applyFont="1" applyFill="1" applyAlignment="1">
      <alignment/>
    </xf>
    <xf numFmtId="43" fontId="5" fillId="0" borderId="0" xfId="15" applyFont="1" applyFill="1" applyAlignment="1">
      <alignment/>
    </xf>
    <xf numFmtId="43" fontId="6" fillId="0" borderId="0" xfId="15" applyNumberFormat="1" applyFont="1" applyFill="1" applyBorder="1" applyAlignment="1">
      <alignment/>
    </xf>
    <xf numFmtId="186" fontId="5" fillId="0" borderId="7" xfId="15" applyNumberFormat="1" applyFont="1" applyFill="1" applyBorder="1" applyAlignment="1">
      <alignment/>
    </xf>
    <xf numFmtId="186" fontId="5" fillId="0" borderId="0" xfId="15" applyNumberFormat="1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5" fillId="0" borderId="0" xfId="0" applyFont="1" applyAlignment="1">
      <alignment/>
    </xf>
    <xf numFmtId="37" fontId="4" fillId="0" borderId="0" xfId="0" applyFont="1" applyFill="1" applyAlignment="1">
      <alignment/>
    </xf>
    <xf numFmtId="180" fontId="6" fillId="0" borderId="8" xfId="15" applyNumberFormat="1" applyFont="1" applyFill="1" applyBorder="1" applyAlignment="1" quotePrefix="1">
      <alignment horizontal="center"/>
    </xf>
    <xf numFmtId="180" fontId="6" fillId="0" borderId="3" xfId="15" applyNumberFormat="1" applyFont="1" applyFill="1" applyBorder="1" applyAlignment="1" quotePrefix="1">
      <alignment horizontal="center"/>
    </xf>
    <xf numFmtId="180" fontId="6" fillId="0" borderId="9" xfId="15" applyNumberFormat="1" applyFont="1" applyFill="1" applyBorder="1" applyAlignment="1">
      <alignment horizontal="center"/>
    </xf>
    <xf numFmtId="180" fontId="6" fillId="0" borderId="4" xfId="15" applyNumberFormat="1" applyFont="1" applyFill="1" applyBorder="1" applyAlignment="1">
      <alignment horizontal="center"/>
    </xf>
    <xf numFmtId="180" fontId="6" fillId="0" borderId="4" xfId="15" applyNumberFormat="1" applyFont="1" applyFill="1" applyBorder="1" applyAlignment="1" quotePrefix="1">
      <alignment horizontal="center"/>
    </xf>
    <xf numFmtId="180" fontId="6" fillId="0" borderId="10" xfId="15" applyNumberFormat="1" applyFont="1" applyFill="1" applyBorder="1" applyAlignment="1">
      <alignment horizontal="center"/>
    </xf>
    <xf numFmtId="180" fontId="6" fillId="0" borderId="11" xfId="15" applyNumberFormat="1" applyFont="1" applyFill="1" applyBorder="1" applyAlignment="1">
      <alignment horizontal="center"/>
    </xf>
    <xf numFmtId="180" fontId="6" fillId="0" borderId="3" xfId="15" applyNumberFormat="1" applyFont="1" applyFill="1" applyBorder="1" applyAlignment="1">
      <alignment horizontal="center"/>
    </xf>
    <xf numFmtId="37" fontId="5" fillId="0" borderId="12" xfId="0" applyFont="1" applyFill="1" applyBorder="1" applyAlignment="1">
      <alignment/>
    </xf>
    <xf numFmtId="180" fontId="5" fillId="0" borderId="12" xfId="15" applyNumberFormat="1" applyFont="1" applyFill="1" applyBorder="1" applyAlignment="1">
      <alignment/>
    </xf>
    <xf numFmtId="180" fontId="5" fillId="0" borderId="11" xfId="15" applyNumberFormat="1" applyFont="1" applyFill="1" applyBorder="1" applyAlignment="1">
      <alignment/>
    </xf>
    <xf numFmtId="180" fontId="5" fillId="0" borderId="13" xfId="15" applyNumberFormat="1" applyFont="1" applyFill="1" applyBorder="1" applyAlignment="1">
      <alignment/>
    </xf>
    <xf numFmtId="43" fontId="5" fillId="0" borderId="0" xfId="0" applyNumberFormat="1" applyFont="1" applyFill="1" applyAlignment="1">
      <alignment/>
    </xf>
    <xf numFmtId="180" fontId="5" fillId="0" borderId="4" xfId="15" applyNumberFormat="1" applyFont="1" applyFill="1" applyAlignment="1">
      <alignment/>
    </xf>
    <xf numFmtId="180" fontId="5" fillId="0" borderId="11" xfId="15" applyNumberFormat="1" applyFont="1" applyFill="1" applyAlignment="1">
      <alignment/>
    </xf>
    <xf numFmtId="180" fontId="5" fillId="0" borderId="3" xfId="0" applyNumberFormat="1" applyFont="1" applyFill="1" applyBorder="1" applyAlignment="1">
      <alignment/>
    </xf>
    <xf numFmtId="37" fontId="5" fillId="0" borderId="4" xfId="0" applyFont="1" applyFill="1" applyBorder="1" applyAlignment="1">
      <alignment/>
    </xf>
    <xf numFmtId="180" fontId="5" fillId="0" borderId="11" xfId="0" applyNumberFormat="1" applyFont="1" applyFill="1" applyBorder="1" applyAlignment="1">
      <alignment/>
    </xf>
    <xf numFmtId="180" fontId="5" fillId="0" borderId="5" xfId="0" applyNumberFormat="1" applyFont="1" applyFill="1" applyBorder="1" applyAlignment="1">
      <alignment/>
    </xf>
    <xf numFmtId="37" fontId="5" fillId="0" borderId="3" xfId="0" applyFont="1" applyFill="1" applyBorder="1" applyAlignment="1">
      <alignment/>
    </xf>
    <xf numFmtId="43" fontId="5" fillId="0" borderId="11" xfId="15" applyFont="1" applyFill="1" applyBorder="1" applyAlignment="1">
      <alignment/>
    </xf>
    <xf numFmtId="37" fontId="5" fillId="0" borderId="0" xfId="0" applyFont="1" applyFill="1" applyAlignment="1" quotePrefix="1">
      <alignment/>
    </xf>
    <xf numFmtId="43" fontId="5" fillId="0" borderId="5" xfId="15" applyFont="1" applyFill="1" applyAlignment="1">
      <alignment/>
    </xf>
    <xf numFmtId="43" fontId="5" fillId="0" borderId="5" xfId="15" applyFont="1" applyFill="1" applyBorder="1" applyAlignment="1">
      <alignment/>
    </xf>
    <xf numFmtId="180" fontId="5" fillId="0" borderId="5" xfId="15" applyNumberFormat="1" applyFont="1" applyFill="1" applyAlignment="1">
      <alignment/>
    </xf>
    <xf numFmtId="186" fontId="5" fillId="0" borderId="0" xfId="15" applyNumberFormat="1" applyFont="1" applyFill="1" applyAlignment="1">
      <alignment/>
    </xf>
    <xf numFmtId="203" fontId="5" fillId="0" borderId="0" xfId="15" applyNumberFormat="1" applyFont="1" applyFill="1" applyAlignment="1">
      <alignment/>
    </xf>
    <xf numFmtId="38" fontId="9" fillId="0" borderId="0" xfId="0" applyNumberFormat="1" applyFont="1" applyAlignment="1">
      <alignment/>
    </xf>
    <xf numFmtId="38" fontId="10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38" fontId="9" fillId="0" borderId="0" xfId="0" applyNumberFormat="1" applyFont="1" applyAlignment="1">
      <alignment horizontal="left"/>
    </xf>
    <xf numFmtId="38" fontId="10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38" fontId="10" fillId="0" borderId="0" xfId="0" applyNumberFormat="1" applyFont="1" applyBorder="1" applyAlignment="1">
      <alignment horizontal="center"/>
    </xf>
    <xf numFmtId="38" fontId="9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/>
    </xf>
    <xf numFmtId="43" fontId="10" fillId="0" borderId="0" xfId="15" applyFont="1" applyBorder="1" applyAlignment="1">
      <alignment/>
    </xf>
    <xf numFmtId="37" fontId="10" fillId="0" borderId="1" xfId="0" applyNumberFormat="1" applyFont="1" applyBorder="1" applyAlignment="1">
      <alignment/>
    </xf>
    <xf numFmtId="37" fontId="10" fillId="0" borderId="2" xfId="0" applyNumberFormat="1" applyFont="1" applyBorder="1" applyAlignment="1">
      <alignment/>
    </xf>
    <xf numFmtId="180" fontId="10" fillId="0" borderId="0" xfId="15" applyNumberFormat="1" applyFont="1" applyAlignment="1">
      <alignment/>
    </xf>
    <xf numFmtId="180" fontId="10" fillId="0" borderId="1" xfId="15" applyNumberFormat="1" applyFont="1" applyBorder="1" applyAlignment="1">
      <alignment/>
    </xf>
    <xf numFmtId="180" fontId="10" fillId="0" borderId="14" xfId="15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180" fontId="10" fillId="0" borderId="0" xfId="15" applyNumberFormat="1" applyFont="1" applyBorder="1" applyAlignment="1">
      <alignment/>
    </xf>
    <xf numFmtId="180" fontId="10" fillId="0" borderId="15" xfId="15" applyNumberFormat="1" applyFont="1" applyBorder="1" applyAlignment="1">
      <alignment/>
    </xf>
    <xf numFmtId="37" fontId="6" fillId="0" borderId="0" xfId="0" applyFont="1" applyAlignment="1">
      <alignment horizontal="center"/>
    </xf>
    <xf numFmtId="180" fontId="6" fillId="0" borderId="0" xfId="15" applyNumberFormat="1" applyFont="1" applyAlignment="1">
      <alignment horizontal="center"/>
    </xf>
    <xf numFmtId="180" fontId="6" fillId="0" borderId="0" xfId="15" applyNumberFormat="1" applyFont="1" applyAlignment="1">
      <alignment/>
    </xf>
    <xf numFmtId="37" fontId="6" fillId="0" borderId="0" xfId="0" applyFont="1" applyAlignment="1">
      <alignment/>
    </xf>
    <xf numFmtId="37" fontId="5" fillId="0" borderId="0" xfId="0" applyFont="1" applyAlignment="1">
      <alignment horizontal="center"/>
    </xf>
    <xf numFmtId="180" fontId="5" fillId="0" borderId="0" xfId="15" applyNumberFormat="1" applyFont="1" applyAlignment="1">
      <alignment horizontal="center"/>
    </xf>
    <xf numFmtId="180" fontId="5" fillId="0" borderId="0" xfId="15" applyNumberFormat="1" applyFont="1" applyAlignment="1">
      <alignment/>
    </xf>
    <xf numFmtId="180" fontId="5" fillId="0" borderId="2" xfId="15" applyNumberFormat="1" applyFont="1" applyBorder="1" applyAlignment="1">
      <alignment horizontal="center"/>
    </xf>
    <xf numFmtId="180" fontId="5" fillId="0" borderId="1" xfId="15" applyNumberFormat="1" applyFont="1" applyBorder="1" applyAlignment="1">
      <alignment/>
    </xf>
    <xf numFmtId="180" fontId="5" fillId="0" borderId="2" xfId="15" applyNumberFormat="1" applyFont="1" applyBorder="1" applyAlignment="1">
      <alignment/>
    </xf>
    <xf numFmtId="180" fontId="5" fillId="0" borderId="0" xfId="15" applyNumberFormat="1" applyFont="1" applyBorder="1" applyAlignment="1">
      <alignment horizontal="center"/>
    </xf>
    <xf numFmtId="180" fontId="5" fillId="0" borderId="0" xfId="15" applyNumberFormat="1" applyFont="1" applyBorder="1" applyAlignment="1">
      <alignment/>
    </xf>
    <xf numFmtId="180" fontId="5" fillId="0" borderId="6" xfId="15" applyNumberFormat="1" applyFont="1" applyBorder="1" applyAlignment="1">
      <alignment/>
    </xf>
    <xf numFmtId="180" fontId="5" fillId="0" borderId="16" xfId="15" applyNumberFormat="1" applyFont="1" applyBorder="1" applyAlignment="1">
      <alignment/>
    </xf>
    <xf numFmtId="180" fontId="5" fillId="0" borderId="6" xfId="15" applyNumberFormat="1" applyFont="1" applyBorder="1" applyAlignment="1">
      <alignment horizontal="center"/>
    </xf>
    <xf numFmtId="37" fontId="11" fillId="0" borderId="0" xfId="0" applyFont="1" applyAlignment="1">
      <alignment/>
    </xf>
    <xf numFmtId="37" fontId="12" fillId="0" borderId="0" xfId="0" applyFont="1" applyAlignment="1">
      <alignment horizontal="center"/>
    </xf>
    <xf numFmtId="37" fontId="4" fillId="0" borderId="0" xfId="0" applyFont="1" applyAlignment="1" quotePrefix="1">
      <alignment/>
    </xf>
    <xf numFmtId="180" fontId="5" fillId="0" borderId="1" xfId="15" applyNumberFormat="1" applyFont="1" applyBorder="1" applyAlignment="1">
      <alignment horizontal="center"/>
    </xf>
    <xf numFmtId="37" fontId="11" fillId="0" borderId="1" xfId="0" applyFont="1" applyBorder="1" applyAlignment="1">
      <alignment/>
    </xf>
    <xf numFmtId="15" fontId="4" fillId="0" borderId="0" xfId="0" applyNumberFormat="1" applyFont="1" applyAlignment="1" quotePrefix="1">
      <alignment/>
    </xf>
    <xf numFmtId="1" fontId="5" fillId="0" borderId="0" xfId="0" applyNumberFormat="1" applyFont="1" applyAlignment="1">
      <alignment/>
    </xf>
    <xf numFmtId="180" fontId="11" fillId="0" borderId="0" xfId="15" applyNumberFormat="1" applyFont="1" applyAlignment="1">
      <alignment/>
    </xf>
    <xf numFmtId="37" fontId="5" fillId="0" borderId="0" xfId="0" applyFont="1" applyAlignment="1">
      <alignment vertical="top" wrapText="1"/>
    </xf>
    <xf numFmtId="180" fontId="11" fillId="0" borderId="1" xfId="15" applyNumberFormat="1" applyFont="1" applyBorder="1" applyAlignment="1">
      <alignment/>
    </xf>
    <xf numFmtId="180" fontId="6" fillId="0" borderId="1" xfId="15" applyNumberFormat="1" applyFont="1" applyBorder="1" applyAlignment="1">
      <alignment/>
    </xf>
    <xf numFmtId="37" fontId="5" fillId="0" borderId="0" xfId="0" applyFont="1" applyBorder="1" applyAlignment="1">
      <alignment/>
    </xf>
    <xf numFmtId="37" fontId="5" fillId="0" borderId="0" xfId="0" applyFont="1" applyAlignment="1" quotePrefix="1">
      <alignment/>
    </xf>
    <xf numFmtId="180" fontId="6" fillId="0" borderId="0" xfId="15" applyNumberFormat="1" applyFont="1" applyAlignment="1">
      <alignment horizontal="center"/>
    </xf>
    <xf numFmtId="37" fontId="5" fillId="0" borderId="0" xfId="0" applyFont="1" applyAlignment="1">
      <alignment vertical="top" wrapText="1"/>
    </xf>
    <xf numFmtId="37" fontId="5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</xdr:row>
      <xdr:rowOff>76200</xdr:rowOff>
    </xdr:from>
    <xdr:to>
      <xdr:col>2</xdr:col>
      <xdr:colOff>866775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 flipH="1" flipV="1">
          <a:off x="4229100" y="75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NewRomanPS"/>
              <a:ea typeface="TimesNewRomanPS"/>
              <a:cs typeface="TimesNewRomanPS"/>
            </a:rPr>
            <a:t/>
          </a:r>
        </a:p>
      </xdr:txBody>
    </xdr:sp>
    <xdr:clientData/>
  </xdr:twoCellAnchor>
  <xdr:twoCellAnchor>
    <xdr:from>
      <xdr:col>5</xdr:col>
      <xdr:colOff>609600</xdr:colOff>
      <xdr:row>4</xdr:row>
      <xdr:rowOff>85725</xdr:rowOff>
    </xdr:from>
    <xdr:to>
      <xdr:col>6</xdr:col>
      <xdr:colOff>952500</xdr:colOff>
      <xdr:row>4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7458075" y="7620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NewRomanPS"/>
              <a:ea typeface="TimesNewRomanPS"/>
              <a:cs typeface="TimesNewRomanP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4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Q3\KLSE_Ann%20QR-Oct2004_Draf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2004\Q32004\Book4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oongcw\consol%20pe040\Gary\TLM_Q2'03\KLSE_Ann%20QR-July%202003R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rther adj 2"/>
      <sheetName val="BS"/>
      <sheetName val="equity"/>
      <sheetName val="CF working"/>
      <sheetName val="Tam EBITDA"/>
      <sheetName val="GP by proj"/>
      <sheetName val="seg"/>
      <sheetName val="Cons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Inc Sttm-TCB(annon)"/>
      <sheetName val="Condensed BS-tcb"/>
      <sheetName val="EQUITY-tcb"/>
      <sheetName val="Condensed CF-3.7.2004"/>
      <sheetName val="Segmental analys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urther adj 2"/>
      <sheetName val="BS"/>
      <sheetName val="IS"/>
      <sheetName val="CF Condensed"/>
      <sheetName val="CF working"/>
      <sheetName val="Tam EBITDA"/>
      <sheetName val="GP by proj"/>
      <sheetName val="seg"/>
      <sheetName val="Cons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Inc Sttm-TCB(annon)"/>
      <sheetName val="Cond Inc Sttm-4 Leow"/>
      <sheetName val="Inc Sttm-workings"/>
      <sheetName val="gp margin-segment"/>
      <sheetName val="GP MARGIN"/>
      <sheetName val="Condensed BS-tcb"/>
      <sheetName val="BSHEET"/>
      <sheetName val="EQUITY-tcb"/>
      <sheetName val="NOTES"/>
      <sheetName val="Segment"/>
      <sheetName val="ASSOCIATE"/>
      <sheetName val="DEPN &amp; AMOR"/>
      <sheetName val="WEIGHTED-30 APR 2003"/>
      <sheetName val="WEIGHTED-31 JAN 2003"/>
      <sheetName val="WEIGHTED-31JULY2002"/>
      <sheetName val="FINANCE COST"/>
      <sheetName val="RPT"/>
      <sheetName val="Detailed CF-31.1.2003"/>
      <sheetName val="Condensed CF-31.1.2003"/>
      <sheetName val="CF-workings31.1.2003"/>
      <sheetName val="Workings"/>
      <sheetName val="CONT LIAB"/>
    </sheetNames>
    <sheetDataSet>
      <sheetData sheetId="0">
        <row r="1">
          <cell r="A1" t="str">
            <v>TALAM CORPORATION BERHAD (1120-H)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workbookViewId="0" topLeftCell="A47">
      <selection activeCell="K42" sqref="K42"/>
    </sheetView>
  </sheetViews>
  <sheetFormatPr defaultColWidth="8.796875" defaultRowHeight="15"/>
  <cols>
    <col min="1" max="1" width="1.4921875" style="2" customWidth="1"/>
    <col min="2" max="2" width="5.09765625" style="2" customWidth="1"/>
    <col min="3" max="3" width="9.69921875" style="2" customWidth="1"/>
    <col min="4" max="4" width="9.19921875" style="2" customWidth="1"/>
    <col min="5" max="5" width="21.19921875" style="2" customWidth="1"/>
    <col min="6" max="6" width="12.59765625" style="2" customWidth="1"/>
    <col min="7" max="7" width="2.3984375" style="2" customWidth="1"/>
    <col min="8" max="8" width="13" style="2" customWidth="1"/>
    <col min="9" max="9" width="2.09765625" style="2" customWidth="1"/>
    <col min="10" max="16384" width="9" style="2" customWidth="1"/>
  </cols>
  <sheetData>
    <row r="1" spans="1:8" ht="12.75">
      <c r="A1" s="1" t="s">
        <v>0</v>
      </c>
      <c r="H1" s="3"/>
    </row>
    <row r="3" spans="2:9" ht="12.75">
      <c r="B3" s="1" t="s">
        <v>1</v>
      </c>
      <c r="C3" s="3"/>
      <c r="D3" s="3"/>
      <c r="E3" s="3"/>
      <c r="F3" s="3"/>
      <c r="G3" s="3"/>
      <c r="H3" s="3"/>
      <c r="I3" s="3"/>
    </row>
    <row r="4" spans="2:9" ht="12.75">
      <c r="B4" s="1" t="s">
        <v>2</v>
      </c>
      <c r="C4" s="3"/>
      <c r="D4" s="3"/>
      <c r="E4" s="3"/>
      <c r="F4" s="4" t="s">
        <v>3</v>
      </c>
      <c r="H4" s="4" t="s">
        <v>4</v>
      </c>
      <c r="I4" s="3"/>
    </row>
    <row r="5" spans="1:9" ht="12.75">
      <c r="A5" s="3"/>
      <c r="B5" s="3"/>
      <c r="C5" s="3"/>
      <c r="D5" s="3"/>
      <c r="E5" s="3"/>
      <c r="F5" s="4" t="s">
        <v>5</v>
      </c>
      <c r="G5" s="4"/>
      <c r="H5" s="4" t="s">
        <v>6</v>
      </c>
      <c r="I5" s="3"/>
    </row>
    <row r="6" spans="1:9" ht="12.75">
      <c r="A6" s="3"/>
      <c r="B6" s="3"/>
      <c r="C6" s="3"/>
      <c r="D6" s="3"/>
      <c r="E6" s="3"/>
      <c r="F6" s="4" t="s">
        <v>7</v>
      </c>
      <c r="G6" s="4"/>
      <c r="H6" s="4" t="s">
        <v>8</v>
      </c>
      <c r="I6" s="3"/>
    </row>
    <row r="7" spans="1:9" ht="12.75">
      <c r="A7" s="3"/>
      <c r="B7" s="3"/>
      <c r="C7" s="3"/>
      <c r="D7" s="3"/>
      <c r="E7" s="3"/>
      <c r="G7" s="4"/>
      <c r="H7" s="4" t="s">
        <v>9</v>
      </c>
      <c r="I7" s="3"/>
    </row>
    <row r="8" spans="1:9" ht="12.75">
      <c r="A8" s="4"/>
      <c r="B8" s="3"/>
      <c r="C8" s="3"/>
      <c r="D8" s="3"/>
      <c r="E8" s="3"/>
      <c r="G8" s="4"/>
      <c r="H8" s="4" t="s">
        <v>10</v>
      </c>
      <c r="I8" s="3"/>
    </row>
    <row r="9" spans="1:9" ht="12.75">
      <c r="A9" s="4"/>
      <c r="B9" s="3"/>
      <c r="C9" s="3"/>
      <c r="D9" s="3"/>
      <c r="E9" s="3"/>
      <c r="F9" s="5" t="s">
        <v>11</v>
      </c>
      <c r="G9" s="6"/>
      <c r="H9" s="5" t="s">
        <v>12</v>
      </c>
      <c r="I9" s="3"/>
    </row>
    <row r="10" spans="1:9" ht="12.75">
      <c r="A10" s="4"/>
      <c r="B10" s="3"/>
      <c r="C10" s="3"/>
      <c r="D10" s="3"/>
      <c r="E10" s="3"/>
      <c r="F10" s="4" t="s">
        <v>13</v>
      </c>
      <c r="G10" s="4"/>
      <c r="H10" s="4" t="s">
        <v>13</v>
      </c>
      <c r="I10" s="3"/>
    </row>
    <row r="11" spans="1:2" ht="12.75">
      <c r="A11" s="7"/>
      <c r="B11" s="3"/>
    </row>
    <row r="12" ht="12.75">
      <c r="A12" s="7"/>
    </row>
    <row r="13" spans="1:9" ht="12.75">
      <c r="A13" s="7"/>
      <c r="B13" s="2" t="s">
        <v>14</v>
      </c>
      <c r="F13" s="8">
        <v>268445</v>
      </c>
      <c r="G13" s="8"/>
      <c r="H13" s="8">
        <v>275225</v>
      </c>
      <c r="I13" s="9"/>
    </row>
    <row r="14" spans="1:8" ht="12.75">
      <c r="A14" s="7"/>
      <c r="B14" s="2" t="s">
        <v>15</v>
      </c>
      <c r="F14" s="8">
        <v>518321</v>
      </c>
      <c r="G14" s="8"/>
      <c r="H14" s="8">
        <v>758540</v>
      </c>
    </row>
    <row r="15" spans="1:8" ht="12.75">
      <c r="A15" s="7"/>
      <c r="B15" s="2" t="s">
        <v>16</v>
      </c>
      <c r="F15" s="8">
        <v>162588</v>
      </c>
      <c r="G15" s="8"/>
      <c r="H15" s="8">
        <v>168303</v>
      </c>
    </row>
    <row r="16" spans="1:8" ht="12.75">
      <c r="A16" s="7"/>
      <c r="B16" s="2" t="s">
        <v>17</v>
      </c>
      <c r="F16" s="8">
        <v>2984</v>
      </c>
      <c r="G16" s="8"/>
      <c r="H16" s="8">
        <v>3178</v>
      </c>
    </row>
    <row r="17" spans="1:8" ht="12.75">
      <c r="A17" s="7"/>
      <c r="B17" s="2" t="s">
        <v>18</v>
      </c>
      <c r="F17" s="8">
        <v>61604</v>
      </c>
      <c r="G17" s="11"/>
      <c r="H17" s="11">
        <v>70569</v>
      </c>
    </row>
    <row r="18" spans="1:8" ht="12.75">
      <c r="A18" s="7"/>
      <c r="B18" s="12" t="s">
        <v>19</v>
      </c>
      <c r="F18" s="8">
        <v>76332</v>
      </c>
      <c r="G18" s="11"/>
      <c r="H18" s="11">
        <v>76332</v>
      </c>
    </row>
    <row r="19" spans="1:8" ht="12.75">
      <c r="A19" s="7"/>
      <c r="B19" s="2" t="s">
        <v>20</v>
      </c>
      <c r="F19" s="8">
        <v>4350</v>
      </c>
      <c r="G19" s="11"/>
      <c r="H19" s="13">
        <v>4647</v>
      </c>
    </row>
    <row r="20" spans="1:8" ht="12.75">
      <c r="A20" s="7"/>
      <c r="F20" s="14">
        <f>SUM(F13:F19)</f>
        <v>1094624</v>
      </c>
      <c r="G20" s="8"/>
      <c r="H20" s="14">
        <f>SUM(H13:H19)</f>
        <v>1356794</v>
      </c>
    </row>
    <row r="21" spans="1:8" ht="12.75">
      <c r="A21" s="7"/>
      <c r="F21" s="8"/>
      <c r="G21" s="8"/>
      <c r="H21" s="8"/>
    </row>
    <row r="22" spans="1:8" ht="12.75">
      <c r="A22" s="7"/>
      <c r="B22" s="2" t="s">
        <v>21</v>
      </c>
      <c r="F22" s="8"/>
      <c r="G22" s="8"/>
      <c r="H22" s="8"/>
    </row>
    <row r="23" spans="1:10" ht="12.75">
      <c r="A23" s="7"/>
      <c r="B23" s="3"/>
      <c r="C23" s="2" t="s">
        <v>22</v>
      </c>
      <c r="E23" s="2" t="s">
        <v>23</v>
      </c>
      <c r="F23" s="15">
        <v>2144488</v>
      </c>
      <c r="G23" s="8"/>
      <c r="H23" s="15">
        <v>1991534</v>
      </c>
      <c r="J23" s="2" t="s">
        <v>23</v>
      </c>
    </row>
    <row r="24" spans="1:8" ht="12.75">
      <c r="A24" s="7"/>
      <c r="B24" s="3"/>
      <c r="C24" s="2" t="s">
        <v>24</v>
      </c>
      <c r="F24" s="16">
        <v>161337</v>
      </c>
      <c r="G24" s="8"/>
      <c r="H24" s="16">
        <v>131748</v>
      </c>
    </row>
    <row r="25" spans="1:10" ht="12.75">
      <c r="A25" s="7"/>
      <c r="B25" s="3"/>
      <c r="C25" s="2" t="s">
        <v>25</v>
      </c>
      <c r="F25" s="16">
        <v>449019</v>
      </c>
      <c r="G25" s="8"/>
      <c r="H25" s="16">
        <v>551540</v>
      </c>
      <c r="J25" s="9"/>
    </row>
    <row r="26" spans="1:8" ht="12.75">
      <c r="A26" s="7"/>
      <c r="C26" s="2" t="s">
        <v>26</v>
      </c>
      <c r="F26" s="16">
        <v>209790</v>
      </c>
      <c r="G26" s="8"/>
      <c r="H26" s="16">
        <v>310456</v>
      </c>
    </row>
    <row r="27" spans="1:10" ht="12.75">
      <c r="A27" s="7"/>
      <c r="C27" s="2" t="s">
        <v>27</v>
      </c>
      <c r="E27" s="9"/>
      <c r="F27" s="17">
        <f>SUM(F23:F26)</f>
        <v>2964634</v>
      </c>
      <c r="G27" s="11"/>
      <c r="H27" s="17">
        <f>SUM(H23:H26)</f>
        <v>2985278</v>
      </c>
      <c r="I27" s="9"/>
      <c r="J27" s="9"/>
    </row>
    <row r="28" spans="1:8" ht="12.75">
      <c r="A28" s="7"/>
      <c r="F28" s="15"/>
      <c r="G28" s="8"/>
      <c r="H28" s="15"/>
    </row>
    <row r="29" spans="1:8" ht="12.75">
      <c r="A29" s="7"/>
      <c r="B29" s="2" t="s">
        <v>28</v>
      </c>
      <c r="F29" s="16"/>
      <c r="G29" s="8"/>
      <c r="H29" s="16"/>
    </row>
    <row r="30" spans="1:8" ht="12.75">
      <c r="A30" s="7"/>
      <c r="C30" s="2" t="s">
        <v>29</v>
      </c>
      <c r="F30" s="16">
        <v>576266</v>
      </c>
      <c r="G30" s="8"/>
      <c r="H30" s="16">
        <v>411181</v>
      </c>
    </row>
    <row r="31" spans="1:8" ht="12.75">
      <c r="A31" s="7"/>
      <c r="C31" s="2" t="s">
        <v>30</v>
      </c>
      <c r="F31" s="16">
        <v>543262</v>
      </c>
      <c r="G31" s="8"/>
      <c r="H31" s="16">
        <v>631007</v>
      </c>
    </row>
    <row r="32" spans="1:8" ht="12.75">
      <c r="A32" s="7"/>
      <c r="C32" s="2" t="s">
        <v>31</v>
      </c>
      <c r="F32" s="16">
        <v>320193</v>
      </c>
      <c r="G32" s="8"/>
      <c r="H32" s="16">
        <v>415801</v>
      </c>
    </row>
    <row r="33" spans="1:8" ht="12.75">
      <c r="A33" s="7"/>
      <c r="C33" s="2" t="s">
        <v>32</v>
      </c>
      <c r="F33" s="16">
        <v>342901</v>
      </c>
      <c r="G33" s="8"/>
      <c r="H33" s="16">
        <f>322260</f>
        <v>322260</v>
      </c>
    </row>
    <row r="34" spans="1:8" ht="12.75">
      <c r="A34" s="7"/>
      <c r="C34" s="2" t="s">
        <v>33</v>
      </c>
      <c r="F34" s="16">
        <v>343537</v>
      </c>
      <c r="G34" s="8"/>
      <c r="H34" s="16">
        <v>404157</v>
      </c>
    </row>
    <row r="35" spans="1:8" ht="12.75">
      <c r="A35" s="7"/>
      <c r="C35" s="2" t="s">
        <v>34</v>
      </c>
      <c r="F35" s="16">
        <v>209216</v>
      </c>
      <c r="G35" s="8"/>
      <c r="H35" s="16">
        <v>179302</v>
      </c>
    </row>
    <row r="36" spans="1:8" ht="12.75" hidden="1">
      <c r="A36" s="7"/>
      <c r="C36" s="2" t="s">
        <v>35</v>
      </c>
      <c r="F36" s="16">
        <v>0</v>
      </c>
      <c r="G36" s="8"/>
      <c r="H36" s="16">
        <v>0</v>
      </c>
    </row>
    <row r="37" spans="1:8" ht="12.75">
      <c r="A37" s="7"/>
      <c r="C37" s="2" t="s">
        <v>36</v>
      </c>
      <c r="F37" s="17">
        <f>SUM(F30:F36)</f>
        <v>2335375</v>
      </c>
      <c r="G37" s="11"/>
      <c r="H37" s="17">
        <f>SUM(H30:H36)</f>
        <v>2363708</v>
      </c>
    </row>
    <row r="38" spans="1:8" ht="12.75">
      <c r="A38" s="7"/>
      <c r="F38" s="11"/>
      <c r="G38" s="11"/>
      <c r="H38" s="11"/>
    </row>
    <row r="39" spans="1:8" ht="12.75">
      <c r="A39" s="7"/>
      <c r="B39" s="2" t="s">
        <v>37</v>
      </c>
      <c r="C39" s="3"/>
      <c r="D39" s="3"/>
      <c r="F39" s="8">
        <f>F27-F37</f>
        <v>629259</v>
      </c>
      <c r="G39" s="11"/>
      <c r="H39" s="8">
        <f>H27-H37</f>
        <v>621570</v>
      </c>
    </row>
    <row r="40" spans="1:8" ht="12.75">
      <c r="A40" s="7"/>
      <c r="B40" s="3"/>
      <c r="C40" s="3"/>
      <c r="D40" s="3"/>
      <c r="F40" s="8"/>
      <c r="G40" s="11"/>
      <c r="H40" s="8"/>
    </row>
    <row r="41" spans="1:8" s="19" customFormat="1" ht="15.75" thickBot="1">
      <c r="A41" s="18"/>
      <c r="B41" s="19" t="s">
        <v>38</v>
      </c>
      <c r="F41" s="20">
        <f>+F20+F39</f>
        <v>1723883</v>
      </c>
      <c r="G41" s="21"/>
      <c r="H41" s="20">
        <f>+H20+H39</f>
        <v>1978364</v>
      </c>
    </row>
    <row r="42" spans="1:8" ht="12.75">
      <c r="A42" s="7"/>
      <c r="F42" s="8"/>
      <c r="G42" s="8"/>
      <c r="H42" s="8"/>
    </row>
    <row r="43" spans="1:8" ht="12.75">
      <c r="A43" s="7"/>
      <c r="F43" s="8"/>
      <c r="G43" s="8"/>
      <c r="H43" s="8"/>
    </row>
    <row r="44" spans="1:8" ht="12.75">
      <c r="A44" s="7"/>
      <c r="B44" s="2" t="s">
        <v>39</v>
      </c>
      <c r="F44" s="8"/>
      <c r="G44" s="8"/>
      <c r="H44" s="8"/>
    </row>
    <row r="45" spans="1:8" ht="12.75">
      <c r="A45" s="7"/>
      <c r="F45" s="8"/>
      <c r="G45" s="8"/>
      <c r="H45" s="8"/>
    </row>
    <row r="46" spans="1:8" ht="12.75">
      <c r="A46" s="7"/>
      <c r="B46" s="2" t="s">
        <v>40</v>
      </c>
      <c r="F46" s="8">
        <v>594508</v>
      </c>
      <c r="G46" s="8"/>
      <c r="H46" s="8">
        <v>548747</v>
      </c>
    </row>
    <row r="47" spans="1:8" ht="12.75">
      <c r="A47" s="7"/>
      <c r="B47" s="2" t="s">
        <v>41</v>
      </c>
      <c r="F47" s="13">
        <v>20579</v>
      </c>
      <c r="G47" s="8"/>
      <c r="H47" s="13">
        <f>59187-20-7624</f>
        <v>51543</v>
      </c>
    </row>
    <row r="48" spans="1:8" ht="12.75">
      <c r="A48" s="7"/>
      <c r="F48" s="8">
        <f>SUM(F46:F47)</f>
        <v>615087</v>
      </c>
      <c r="G48" s="8"/>
      <c r="H48" s="8">
        <f>SUM(H46:H47)</f>
        <v>600290</v>
      </c>
    </row>
    <row r="49" spans="1:8" ht="12.75">
      <c r="A49" s="7"/>
      <c r="B49" s="2" t="s">
        <v>42</v>
      </c>
      <c r="F49" s="13">
        <v>0</v>
      </c>
      <c r="G49" s="8"/>
      <c r="H49" s="13">
        <v>-23</v>
      </c>
    </row>
    <row r="50" spans="1:8" ht="12.75">
      <c r="A50" s="7"/>
      <c r="F50" s="8">
        <f>SUM(F48:F49)</f>
        <v>615087</v>
      </c>
      <c r="G50" s="8"/>
      <c r="H50" s="8">
        <f>SUM(H48:H49)</f>
        <v>600267</v>
      </c>
    </row>
    <row r="51" spans="1:8" ht="12.75">
      <c r="A51" s="7"/>
      <c r="B51" s="2" t="s">
        <v>43</v>
      </c>
      <c r="F51" s="13">
        <v>456604</v>
      </c>
      <c r="G51" s="8"/>
      <c r="H51" s="13">
        <v>405751</v>
      </c>
    </row>
    <row r="52" spans="1:8" s="19" customFormat="1" ht="15">
      <c r="A52" s="18"/>
      <c r="B52" s="19" t="s">
        <v>44</v>
      </c>
      <c r="E52" s="22"/>
      <c r="F52" s="23">
        <f>SUM(F50:F51)</f>
        <v>1071691</v>
      </c>
      <c r="G52" s="23"/>
      <c r="H52" s="23">
        <f>SUM(H50:H51)</f>
        <v>1006018</v>
      </c>
    </row>
    <row r="53" spans="1:8" ht="12.75">
      <c r="A53" s="7"/>
      <c r="E53" s="9"/>
      <c r="F53" s="8"/>
      <c r="G53" s="8"/>
      <c r="H53" s="8"/>
    </row>
    <row r="54" spans="1:8" ht="12.75">
      <c r="A54" s="7"/>
      <c r="B54" s="2" t="s">
        <v>45</v>
      </c>
      <c r="F54" s="11">
        <v>9949</v>
      </c>
      <c r="G54" s="11"/>
      <c r="H54" s="11">
        <v>11226</v>
      </c>
    </row>
    <row r="55" spans="1:8" ht="12.75">
      <c r="A55" s="7"/>
      <c r="F55" s="11"/>
      <c r="G55" s="11"/>
      <c r="H55" s="11"/>
    </row>
    <row r="56" spans="1:8" ht="12.75">
      <c r="A56" s="7"/>
      <c r="B56" s="2" t="s">
        <v>46</v>
      </c>
      <c r="F56" s="11"/>
      <c r="G56" s="11"/>
      <c r="H56" s="11"/>
    </row>
    <row r="57" spans="1:8" ht="12.75">
      <c r="A57" s="7"/>
      <c r="C57" s="2" t="s">
        <v>47</v>
      </c>
      <c r="F57" s="11">
        <v>296220</v>
      </c>
      <c r="G57" s="8"/>
      <c r="H57" s="11">
        <v>355964</v>
      </c>
    </row>
    <row r="58" spans="1:8" ht="12.75">
      <c r="A58" s="7"/>
      <c r="C58" s="2" t="s">
        <v>48</v>
      </c>
      <c r="F58" s="11">
        <v>153883</v>
      </c>
      <c r="G58" s="8"/>
      <c r="H58" s="11">
        <f>372965</f>
        <v>372965</v>
      </c>
    </row>
    <row r="59" spans="1:8" ht="12.75">
      <c r="A59" s="7"/>
      <c r="C59" s="2" t="s">
        <v>49</v>
      </c>
      <c r="F59" s="11">
        <v>158700</v>
      </c>
      <c r="G59" s="8"/>
      <c r="H59" s="11">
        <f>199835</f>
        <v>199835</v>
      </c>
    </row>
    <row r="60" spans="1:10" ht="12.75">
      <c r="A60" s="7"/>
      <c r="C60" s="2" t="s">
        <v>50</v>
      </c>
      <c r="F60" s="11">
        <v>33440</v>
      </c>
      <c r="G60" s="8"/>
      <c r="H60" s="11">
        <v>32356</v>
      </c>
      <c r="J60" s="2" t="s">
        <v>23</v>
      </c>
    </row>
    <row r="61" spans="1:8" ht="12.75">
      <c r="A61" s="7"/>
      <c r="F61" s="11"/>
      <c r="G61" s="8"/>
      <c r="H61" s="8"/>
    </row>
    <row r="62" spans="1:8" s="19" customFormat="1" ht="15.75" thickBot="1">
      <c r="A62" s="18"/>
      <c r="B62" s="19" t="s">
        <v>51</v>
      </c>
      <c r="F62" s="20">
        <f>SUM(F52:F60)</f>
        <v>1723883</v>
      </c>
      <c r="G62" s="21"/>
      <c r="H62" s="20">
        <f>SUM(H52:H60)</f>
        <v>1978364</v>
      </c>
    </row>
    <row r="63" spans="1:8" ht="12.75" hidden="1">
      <c r="A63" s="7"/>
      <c r="F63" s="8">
        <f>+F41-F62</f>
        <v>0</v>
      </c>
      <c r="G63" s="11"/>
      <c r="H63" s="8">
        <f>+H41-H62</f>
        <v>0</v>
      </c>
    </row>
    <row r="64" spans="6:8" ht="12.75">
      <c r="F64" s="24" t="s">
        <v>23</v>
      </c>
      <c r="H64" s="9" t="s">
        <v>23</v>
      </c>
    </row>
    <row r="65" spans="2:8" ht="12.75">
      <c r="B65" s="2" t="s">
        <v>52</v>
      </c>
      <c r="C65" s="3"/>
      <c r="D65" s="3"/>
      <c r="E65" s="3"/>
      <c r="F65" s="25"/>
      <c r="G65" s="25"/>
      <c r="H65" s="25"/>
    </row>
    <row r="66" spans="2:8" ht="13.5" thickBot="1">
      <c r="B66" s="2" t="s">
        <v>53</v>
      </c>
      <c r="F66" s="26">
        <f>(+F52-F16-F47)/594508</f>
        <v>1.7630174867285218</v>
      </c>
      <c r="G66" s="27"/>
      <c r="H66" s="26">
        <f>(+H52-H16-H47)/H46</f>
        <v>1.733580320256876</v>
      </c>
    </row>
    <row r="67" spans="2:7" ht="13.5" hidden="1" thickTop="1">
      <c r="B67" s="2" t="s">
        <v>54</v>
      </c>
      <c r="G67" s="28"/>
    </row>
    <row r="68" spans="2:8" ht="14.25" hidden="1" thickBot="1" thickTop="1">
      <c r="B68" s="2" t="s">
        <v>55</v>
      </c>
      <c r="F68" s="26">
        <f>(+F52-F16)/(+F46-212)</f>
        <v>1.7982739241051597</v>
      </c>
      <c r="G68" s="27"/>
      <c r="H68" s="26">
        <f>(+H52-H16)/(+H46-142)</f>
        <v>1.8279818813171589</v>
      </c>
    </row>
    <row r="69" ht="13.5" hidden="1" thickTop="1">
      <c r="F69" s="2">
        <f>+F62-F41</f>
        <v>0</v>
      </c>
    </row>
    <row r="70" ht="13.5" thickTop="1">
      <c r="G70" s="24"/>
    </row>
    <row r="71" ht="12.75">
      <c r="D71" s="29"/>
    </row>
    <row r="72" ht="12.75">
      <c r="C72" s="29" t="s">
        <v>56</v>
      </c>
    </row>
    <row r="73" ht="12.75">
      <c r="C73" s="29" t="s">
        <v>57</v>
      </c>
    </row>
  </sheetData>
  <printOptions/>
  <pageMargins left="0.75" right="0.31" top="0.5" bottom="0.5" header="0.17" footer="0.26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7">
      <selection activeCell="G35" sqref="G35"/>
    </sheetView>
  </sheetViews>
  <sheetFormatPr defaultColWidth="8.796875" defaultRowHeight="15"/>
  <cols>
    <col min="1" max="1" width="1.4921875" style="2" customWidth="1"/>
    <col min="2" max="2" width="19.3984375" style="2" customWidth="1"/>
    <col min="3" max="3" width="4.8984375" style="2" customWidth="1"/>
    <col min="4" max="6" width="16.3984375" style="8" customWidth="1"/>
    <col min="7" max="7" width="16.8984375" style="8" customWidth="1"/>
    <col min="8" max="8" width="9.5" style="2" customWidth="1"/>
    <col min="9" max="16384" width="9" style="2" customWidth="1"/>
  </cols>
  <sheetData>
    <row r="1" ht="12.75">
      <c r="A1" s="30" t="s">
        <v>0</v>
      </c>
    </row>
    <row r="3" ht="12.75">
      <c r="B3" s="30" t="s">
        <v>58</v>
      </c>
    </row>
    <row r="4" ht="12.75">
      <c r="B4" s="30" t="s">
        <v>59</v>
      </c>
    </row>
    <row r="6" spans="4:7" ht="12.75">
      <c r="D6" s="31" t="s">
        <v>60</v>
      </c>
      <c r="E6" s="32" t="s">
        <v>61</v>
      </c>
      <c r="F6" s="32" t="str">
        <f>+D6</f>
        <v>2004</v>
      </c>
      <c r="G6" s="32" t="str">
        <f>+E6</f>
        <v>2003</v>
      </c>
    </row>
    <row r="7" spans="4:7" ht="12.75">
      <c r="D7" s="33" t="s">
        <v>62</v>
      </c>
      <c r="E7" s="34" t="s">
        <v>63</v>
      </c>
      <c r="F7" s="35" t="s">
        <v>64</v>
      </c>
      <c r="G7" s="35" t="str">
        <f>+F7</f>
        <v>9 months</v>
      </c>
    </row>
    <row r="8" spans="4:7" ht="12.75">
      <c r="D8" s="36" t="s">
        <v>65</v>
      </c>
      <c r="E8" s="37" t="str">
        <f>+D8</f>
        <v>Ended 31 Oct</v>
      </c>
      <c r="F8" s="37" t="s">
        <v>66</v>
      </c>
      <c r="G8" s="37" t="str">
        <f>+F8</f>
        <v>Cumulative to-date</v>
      </c>
    </row>
    <row r="9" spans="4:7" ht="12.75">
      <c r="D9" s="38" t="s">
        <v>67</v>
      </c>
      <c r="E9" s="38" t="s">
        <v>67</v>
      </c>
      <c r="F9" s="38" t="s">
        <v>67</v>
      </c>
      <c r="G9" s="38" t="s">
        <v>67</v>
      </c>
    </row>
    <row r="10" spans="3:7" ht="12.75">
      <c r="C10" s="39"/>
      <c r="D10" s="40"/>
      <c r="E10" s="16"/>
      <c r="F10" s="16"/>
      <c r="G10" s="16"/>
    </row>
    <row r="11" spans="2:7" ht="12.75">
      <c r="B11" s="2" t="s">
        <v>68</v>
      </c>
      <c r="C11" s="39"/>
      <c r="D11" s="9">
        <f>+F11-580251</f>
        <v>325530</v>
      </c>
      <c r="E11" s="16">
        <v>232121</v>
      </c>
      <c r="F11" s="16">
        <v>905781</v>
      </c>
      <c r="G11" s="16">
        <v>622480</v>
      </c>
    </row>
    <row r="12" spans="3:7" ht="12.75">
      <c r="C12" s="39"/>
      <c r="D12" s="2"/>
      <c r="E12" s="16"/>
      <c r="F12" s="16"/>
      <c r="G12" s="16"/>
    </row>
    <row r="13" spans="2:7" ht="12.75">
      <c r="B13" s="2" t="s">
        <v>69</v>
      </c>
      <c r="C13" s="39"/>
      <c r="D13" s="40">
        <f>+F13+515503</f>
        <v>-277049</v>
      </c>
      <c r="E13" s="16">
        <v>-223438</v>
      </c>
      <c r="F13" s="16">
        <v>-792552</v>
      </c>
      <c r="G13" s="16">
        <v>-590541</v>
      </c>
    </row>
    <row r="14" spans="3:7" ht="12.75">
      <c r="C14" s="39"/>
      <c r="D14" s="40"/>
      <c r="E14" s="16"/>
      <c r="F14" s="16"/>
      <c r="G14" s="16"/>
    </row>
    <row r="15" spans="2:7" ht="12.75">
      <c r="B15" s="2" t="s">
        <v>70</v>
      </c>
      <c r="C15" s="39"/>
      <c r="D15" s="40">
        <f>+F15-12244</f>
        <v>5818</v>
      </c>
      <c r="E15" s="41">
        <v>6023</v>
      </c>
      <c r="F15" s="16">
        <v>18062</v>
      </c>
      <c r="G15" s="41">
        <v>21123</v>
      </c>
    </row>
    <row r="16" spans="2:7" ht="19.5" customHeight="1">
      <c r="B16" s="2" t="s">
        <v>71</v>
      </c>
      <c r="C16" s="39"/>
      <c r="D16" s="42">
        <f>SUM(D11:D15)</f>
        <v>54299</v>
      </c>
      <c r="E16" s="15">
        <f>SUM(E11:E15)</f>
        <v>14706</v>
      </c>
      <c r="F16" s="15">
        <f>SUM(F11:F15)</f>
        <v>131291</v>
      </c>
      <c r="G16" s="15">
        <f>SUM(G11:G15)</f>
        <v>53062</v>
      </c>
    </row>
    <row r="17" spans="3:7" ht="12.75" customHeight="1">
      <c r="C17" s="43" t="s">
        <v>23</v>
      </c>
      <c r="D17" s="44"/>
      <c r="E17" s="16"/>
      <c r="F17" s="16" t="s">
        <v>23</v>
      </c>
      <c r="G17" s="16"/>
    </row>
    <row r="18" spans="2:7" ht="12.75" customHeight="1">
      <c r="B18" s="2" t="s">
        <v>72</v>
      </c>
      <c r="D18" s="44">
        <f>+F18+8051</f>
        <v>-7533</v>
      </c>
      <c r="E18" s="16">
        <v>-4288</v>
      </c>
      <c r="F18" s="16">
        <v>-15584</v>
      </c>
      <c r="G18" s="16">
        <v>-14121</v>
      </c>
    </row>
    <row r="19" spans="4:7" ht="12.75">
      <c r="D19" s="44" t="s">
        <v>23</v>
      </c>
      <c r="E19" s="16"/>
      <c r="F19" s="16"/>
      <c r="G19" s="16"/>
    </row>
    <row r="20" spans="2:7" ht="12.75">
      <c r="B20" s="2" t="s">
        <v>73</v>
      </c>
      <c r="D20" s="45">
        <v>721</v>
      </c>
      <c r="E20" s="41">
        <v>-865</v>
      </c>
      <c r="F20" s="41">
        <v>721</v>
      </c>
      <c r="G20" s="41">
        <v>4893</v>
      </c>
    </row>
    <row r="21" spans="2:7" ht="19.5" customHeight="1">
      <c r="B21" s="2" t="s">
        <v>74</v>
      </c>
      <c r="D21" s="46">
        <f>SUM(D16:D20)</f>
        <v>47487</v>
      </c>
      <c r="E21" s="16">
        <f>SUM(E16:E20)</f>
        <v>9553</v>
      </c>
      <c r="F21" s="16">
        <f>SUM(F16:F20)</f>
        <v>116428</v>
      </c>
      <c r="G21" s="16">
        <f>SUM(G16:G20)</f>
        <v>43834</v>
      </c>
    </row>
    <row r="22" spans="4:7" ht="12.75">
      <c r="D22" s="47" t="s">
        <v>23</v>
      </c>
      <c r="E22" s="16"/>
      <c r="F22" s="16"/>
      <c r="G22" s="16"/>
    </row>
    <row r="23" spans="2:7" ht="12.75">
      <c r="B23" s="2" t="s">
        <v>34</v>
      </c>
      <c r="D23" s="48">
        <f>+F23+19519</f>
        <v>-16152</v>
      </c>
      <c r="E23" s="41">
        <v>-2043.5</v>
      </c>
      <c r="F23" s="41">
        <v>-35671</v>
      </c>
      <c r="G23" s="41">
        <v>-15564</v>
      </c>
    </row>
    <row r="24" spans="2:7" ht="19.5" customHeight="1">
      <c r="B24" s="2" t="s">
        <v>75</v>
      </c>
      <c r="D24" s="46">
        <f>SUM(D21:D23)</f>
        <v>31335</v>
      </c>
      <c r="E24" s="16">
        <f>SUM(E21:E23)</f>
        <v>7509.5</v>
      </c>
      <c r="F24" s="16">
        <f>SUM(F21:F23)</f>
        <v>80757</v>
      </c>
      <c r="G24" s="16">
        <f>SUM(G21:G23)</f>
        <v>28270</v>
      </c>
    </row>
    <row r="25" spans="4:7" ht="12.75">
      <c r="D25" s="47"/>
      <c r="E25" s="16"/>
      <c r="F25" s="16"/>
      <c r="G25" s="16"/>
    </row>
    <row r="26" spans="2:7" ht="12.75">
      <c r="B26" s="2" t="s">
        <v>76</v>
      </c>
      <c r="D26" s="48">
        <f>+F26-1277</f>
        <v>478</v>
      </c>
      <c r="E26" s="41">
        <v>860</v>
      </c>
      <c r="F26" s="41">
        <v>1755</v>
      </c>
      <c r="G26" s="41">
        <v>2865</v>
      </c>
    </row>
    <row r="27" spans="2:7" ht="19.5" customHeight="1">
      <c r="B27" s="2" t="s">
        <v>77</v>
      </c>
      <c r="D27" s="49">
        <f>SUM(D24:D26)</f>
        <v>31813</v>
      </c>
      <c r="E27" s="17">
        <f>SUM(E24:E26)</f>
        <v>8369.5</v>
      </c>
      <c r="F27" s="17">
        <f>SUM(F24:F26)</f>
        <v>82512</v>
      </c>
      <c r="G27" s="17">
        <f>SUM(G24:G26)</f>
        <v>31135</v>
      </c>
    </row>
    <row r="28" spans="4:7" ht="12.75">
      <c r="D28" s="50"/>
      <c r="E28" s="16"/>
      <c r="F28" s="16"/>
      <c r="G28" s="16"/>
    </row>
    <row r="29" spans="2:7" ht="12.75">
      <c r="B29" s="2" t="s">
        <v>78</v>
      </c>
      <c r="D29" s="51">
        <f>+D27/D33*100</f>
        <v>5.520684562803361</v>
      </c>
      <c r="E29" s="51">
        <v>3.76</v>
      </c>
      <c r="F29" s="51">
        <f>+F27/F33*100</f>
        <v>14.318760401283468</v>
      </c>
      <c r="G29" s="51">
        <v>14.01</v>
      </c>
    </row>
    <row r="30" spans="2:7" ht="12.75" hidden="1">
      <c r="B30" s="52" t="s">
        <v>79</v>
      </c>
      <c r="D30" s="53">
        <v>0</v>
      </c>
      <c r="E30" s="54">
        <v>3.04</v>
      </c>
      <c r="F30" s="54">
        <f>(+F27+1390)/635122*100</f>
        <v>13.210375329464261</v>
      </c>
      <c r="G30" s="54">
        <v>11.3</v>
      </c>
    </row>
    <row r="31" ht="12.75">
      <c r="D31" s="2"/>
    </row>
    <row r="32" spans="2:4" ht="12.75">
      <c r="B32" s="2" t="s">
        <v>80</v>
      </c>
      <c r="D32" s="2"/>
    </row>
    <row r="33" spans="2:7" ht="12.75">
      <c r="B33" s="2" t="s">
        <v>81</v>
      </c>
      <c r="D33" s="55">
        <v>576251</v>
      </c>
      <c r="E33" s="17">
        <v>222289</v>
      </c>
      <c r="F33" s="17">
        <f>+D33</f>
        <v>576251</v>
      </c>
      <c r="G33" s="17">
        <v>222289</v>
      </c>
    </row>
    <row r="34" ht="12.75">
      <c r="G34" s="24" t="s">
        <v>23</v>
      </c>
    </row>
    <row r="35" spans="6:7" ht="12.75">
      <c r="F35" s="8" t="s">
        <v>23</v>
      </c>
      <c r="G35" s="56" t="s">
        <v>23</v>
      </c>
    </row>
    <row r="36" ht="12.75">
      <c r="E36" s="57" t="s">
        <v>23</v>
      </c>
    </row>
    <row r="39" ht="12.75">
      <c r="C39" s="2" t="s">
        <v>82</v>
      </c>
    </row>
    <row r="40" ht="12.75">
      <c r="C40" s="2" t="s">
        <v>83</v>
      </c>
    </row>
  </sheetData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24">
      <selection activeCell="E24" sqref="E24"/>
    </sheetView>
  </sheetViews>
  <sheetFormatPr defaultColWidth="8.796875" defaultRowHeight="15"/>
  <cols>
    <col min="1" max="1" width="1.4921875" style="58" customWidth="1"/>
    <col min="2" max="2" width="1.4921875" style="59" customWidth="1"/>
    <col min="3" max="3" width="26.8984375" style="59" customWidth="1"/>
    <col min="4" max="4" width="40" style="59" customWidth="1"/>
    <col min="5" max="5" width="11" style="60" customWidth="1"/>
    <col min="6" max="6" width="7" style="61" customWidth="1"/>
    <col min="7" max="7" width="11.09765625" style="61" customWidth="1"/>
    <col min="8" max="8" width="11.09765625" style="59" customWidth="1"/>
    <col min="9" max="16384" width="9" style="59" customWidth="1"/>
  </cols>
  <sheetData>
    <row r="1" ht="15.75">
      <c r="A1" s="58" t="s">
        <v>84</v>
      </c>
    </row>
    <row r="3" ht="15.75">
      <c r="A3" s="58" t="s">
        <v>85</v>
      </c>
    </row>
    <row r="4" spans="1:7" s="63" customFormat="1" ht="15.75">
      <c r="A4" s="62" t="s">
        <v>86</v>
      </c>
      <c r="E4" s="64" t="s">
        <v>87</v>
      </c>
      <c r="F4" s="65"/>
      <c r="G4" s="65"/>
    </row>
    <row r="5" spans="1:7" s="63" customFormat="1" ht="15.75">
      <c r="A5" s="66"/>
      <c r="E5" s="67" t="s">
        <v>23</v>
      </c>
      <c r="F5" s="65"/>
      <c r="G5" s="65"/>
    </row>
    <row r="6" spans="2:6" ht="15.75">
      <c r="B6" s="59" t="s">
        <v>88</v>
      </c>
      <c r="E6" s="68">
        <v>-4084</v>
      </c>
      <c r="F6" s="69" t="s">
        <v>23</v>
      </c>
    </row>
    <row r="7" ht="15.75">
      <c r="E7" s="68"/>
    </row>
    <row r="8" spans="2:5" ht="15.75">
      <c r="B8" s="59" t="s">
        <v>89</v>
      </c>
      <c r="E8" s="68">
        <v>4520</v>
      </c>
    </row>
    <row r="9" ht="15.75">
      <c r="E9" s="68"/>
    </row>
    <row r="10" spans="2:5" ht="15.75">
      <c r="B10" s="59" t="s">
        <v>90</v>
      </c>
      <c r="E10" s="68">
        <v>-128012</v>
      </c>
    </row>
    <row r="11" ht="15.75">
      <c r="E11" s="70"/>
    </row>
    <row r="12" spans="1:5" ht="15.75">
      <c r="A12" s="58" t="s">
        <v>91</v>
      </c>
      <c r="E12" s="68">
        <f>SUM(E6:E11)</f>
        <v>-127576</v>
      </c>
    </row>
    <row r="13" ht="15.75">
      <c r="E13" s="68"/>
    </row>
    <row r="14" spans="1:5" ht="15.75">
      <c r="A14" s="58" t="s">
        <v>92</v>
      </c>
      <c r="E14" s="68">
        <v>102133</v>
      </c>
    </row>
    <row r="15" ht="15.75">
      <c r="E15" s="68"/>
    </row>
    <row r="16" spans="1:5" ht="15.75">
      <c r="A16" s="58" t="s">
        <v>93</v>
      </c>
      <c r="E16" s="71">
        <f>+E12+E14</f>
        <v>-25443</v>
      </c>
    </row>
    <row r="17" ht="15.75">
      <c r="E17" s="68"/>
    </row>
    <row r="19" ht="15.75">
      <c r="A19" s="58" t="s">
        <v>94</v>
      </c>
    </row>
    <row r="20" ht="15.75">
      <c r="B20" s="59" t="s">
        <v>23</v>
      </c>
    </row>
    <row r="21" spans="3:5" ht="15.75">
      <c r="C21" s="59" t="s">
        <v>95</v>
      </c>
      <c r="E21" s="72">
        <v>19710</v>
      </c>
    </row>
    <row r="22" spans="3:5" ht="15.75">
      <c r="C22" s="59" t="s">
        <v>96</v>
      </c>
      <c r="E22" s="73">
        <v>190080</v>
      </c>
    </row>
    <row r="23" ht="15.75">
      <c r="E23" s="72">
        <f>SUM(E19:E22)</f>
        <v>209790</v>
      </c>
    </row>
    <row r="24" spans="3:5" ht="15.75">
      <c r="C24" s="59" t="s">
        <v>97</v>
      </c>
      <c r="E24" s="72">
        <v>-47831</v>
      </c>
    </row>
    <row r="25" ht="15.75">
      <c r="E25" s="74">
        <f>SUM(E23:E24)</f>
        <v>161959</v>
      </c>
    </row>
    <row r="26" spans="1:5" ht="15.75">
      <c r="A26" s="75"/>
      <c r="B26" s="61"/>
      <c r="C26" s="61" t="s">
        <v>98</v>
      </c>
      <c r="D26" s="61"/>
      <c r="E26" s="76">
        <v>-187402</v>
      </c>
    </row>
    <row r="27" spans="1:5" ht="16.5" thickBot="1">
      <c r="A27" s="75"/>
      <c r="B27" s="61"/>
      <c r="C27" s="61"/>
      <c r="D27" s="61"/>
      <c r="E27" s="77">
        <f>+E25+E26</f>
        <v>-25443</v>
      </c>
    </row>
    <row r="28" spans="1:5" ht="16.5" thickTop="1">
      <c r="A28" s="75"/>
      <c r="B28" s="61"/>
      <c r="C28" s="61"/>
      <c r="D28" s="61"/>
      <c r="E28" s="68"/>
    </row>
    <row r="29" spans="1:5" ht="15.75">
      <c r="A29" s="75"/>
      <c r="B29" s="61"/>
      <c r="C29" s="61"/>
      <c r="D29" s="61"/>
      <c r="E29" s="68"/>
    </row>
    <row r="30" spans="1:5" ht="15.75">
      <c r="A30" s="75"/>
      <c r="B30" s="61"/>
      <c r="C30" s="29" t="s">
        <v>99</v>
      </c>
      <c r="D30" s="61"/>
      <c r="E30" s="68"/>
    </row>
    <row r="31" spans="1:5" ht="15.75">
      <c r="A31" s="75"/>
      <c r="B31" s="61"/>
      <c r="C31" s="29" t="s">
        <v>57</v>
      </c>
      <c r="D31" s="61"/>
      <c r="E31" s="68"/>
    </row>
    <row r="32" spans="1:5" ht="15.75">
      <c r="A32" s="75"/>
      <c r="B32" s="61"/>
      <c r="C32" s="61"/>
      <c r="D32" s="61"/>
      <c r="E32" s="68"/>
    </row>
    <row r="33" spans="1:5" ht="15.75">
      <c r="A33" s="75"/>
      <c r="B33" s="61"/>
      <c r="C33" s="61"/>
      <c r="D33" s="61"/>
      <c r="E33" s="68"/>
    </row>
    <row r="34" spans="1:5" ht="15.75">
      <c r="A34" s="75"/>
      <c r="B34" s="61"/>
      <c r="C34" s="61"/>
      <c r="D34" s="61"/>
      <c r="E34" s="68"/>
    </row>
  </sheetData>
  <printOptions/>
  <pageMargins left="0.75" right="0.75" top="0.57" bottom="0.73" header="0.28" footer="0.5"/>
  <pageSetup fitToHeight="1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workbookViewId="0" topLeftCell="H1">
      <selection activeCell="E37" sqref="E37"/>
    </sheetView>
  </sheetViews>
  <sheetFormatPr defaultColWidth="8.796875" defaultRowHeight="15"/>
  <cols>
    <col min="1" max="1" width="9.69921875" style="29" customWidth="1"/>
    <col min="2" max="2" width="33.09765625" style="29" customWidth="1"/>
    <col min="3" max="3" width="9.09765625" style="84" customWidth="1"/>
    <col min="4" max="7" width="10" style="84" customWidth="1"/>
    <col min="8" max="8" width="10" style="93" customWidth="1"/>
    <col min="9" max="10" width="10" style="84" customWidth="1"/>
    <col min="11" max="16384" width="11.19921875" style="29" customWidth="1"/>
  </cols>
  <sheetData>
    <row r="1" ht="12.75">
      <c r="A1" s="1" t="str">
        <f>+'[4]Condensed Inc Sttm-TCB(annon)'!A1</f>
        <v>TALAM CORPORATION BERHAD (1120-H)</v>
      </c>
    </row>
    <row r="3" ht="12.75">
      <c r="B3" s="1" t="s">
        <v>145</v>
      </c>
    </row>
    <row r="4" ht="12.75">
      <c r="B4" s="1" t="s">
        <v>146</v>
      </c>
    </row>
    <row r="5" spans="3:10" s="81" customFormat="1" ht="12.75">
      <c r="C5" s="80"/>
      <c r="D5" s="106" t="s">
        <v>147</v>
      </c>
      <c r="E5" s="106"/>
      <c r="F5" s="80"/>
      <c r="G5" s="80"/>
      <c r="H5" s="94" t="s">
        <v>148</v>
      </c>
      <c r="I5" s="80"/>
      <c r="J5" s="80"/>
    </row>
    <row r="6" ht="12.75">
      <c r="H6" s="94" t="s">
        <v>149</v>
      </c>
    </row>
    <row r="7" ht="6.75" customHeight="1">
      <c r="H7" s="94"/>
    </row>
    <row r="8" spans="3:9" ht="12.75">
      <c r="C8" s="83" t="s">
        <v>150</v>
      </c>
      <c r="D8" s="83" t="s">
        <v>151</v>
      </c>
      <c r="E8" s="83" t="s">
        <v>150</v>
      </c>
      <c r="F8" s="83" t="s">
        <v>152</v>
      </c>
      <c r="G8" s="83" t="s">
        <v>153</v>
      </c>
      <c r="H8" s="83" t="s">
        <v>154</v>
      </c>
      <c r="I8" s="83" t="s">
        <v>155</v>
      </c>
    </row>
    <row r="9" spans="2:10" ht="12.75">
      <c r="B9" s="95" t="s">
        <v>156</v>
      </c>
      <c r="C9" s="88" t="s">
        <v>151</v>
      </c>
      <c r="D9" s="88" t="s">
        <v>149</v>
      </c>
      <c r="E9" s="88" t="s">
        <v>157</v>
      </c>
      <c r="F9" s="88" t="s">
        <v>158</v>
      </c>
      <c r="G9" s="83" t="s">
        <v>159</v>
      </c>
      <c r="H9" s="83" t="s">
        <v>160</v>
      </c>
      <c r="I9" s="88" t="s">
        <v>161</v>
      </c>
      <c r="J9" s="88" t="s">
        <v>162</v>
      </c>
    </row>
    <row r="10" spans="2:10" ht="12.75">
      <c r="B10" s="95"/>
      <c r="C10" s="96"/>
      <c r="D10" s="96"/>
      <c r="E10" s="96"/>
      <c r="F10" s="96" t="s">
        <v>149</v>
      </c>
      <c r="G10" s="96" t="s">
        <v>163</v>
      </c>
      <c r="H10" s="97"/>
      <c r="I10" s="96"/>
      <c r="J10" s="96"/>
    </row>
    <row r="11" spans="2:13" ht="12.75">
      <c r="B11" s="98"/>
      <c r="C11" s="83" t="s">
        <v>87</v>
      </c>
      <c r="D11" s="83" t="s">
        <v>87</v>
      </c>
      <c r="E11" s="83" t="s">
        <v>67</v>
      </c>
      <c r="F11" s="83" t="s">
        <v>67</v>
      </c>
      <c r="G11" s="83" t="s">
        <v>87</v>
      </c>
      <c r="H11" s="83" t="s">
        <v>67</v>
      </c>
      <c r="I11" s="83" t="s">
        <v>87</v>
      </c>
      <c r="J11" s="83" t="s">
        <v>87</v>
      </c>
      <c r="M11" s="99"/>
    </row>
    <row r="13" spans="2:10" ht="12.75">
      <c r="B13" s="29" t="s">
        <v>164</v>
      </c>
      <c r="C13" s="84">
        <f>+C75</f>
        <v>600290</v>
      </c>
      <c r="D13" s="84">
        <f aca="true" t="shared" si="0" ref="D13:I13">+D75</f>
        <v>11201</v>
      </c>
      <c r="E13" s="84">
        <f t="shared" si="0"/>
        <v>124551</v>
      </c>
      <c r="F13" s="84">
        <f t="shared" si="0"/>
        <v>11773</v>
      </c>
      <c r="G13" s="84">
        <f t="shared" si="0"/>
        <v>31816</v>
      </c>
      <c r="H13" s="84">
        <f t="shared" si="0"/>
        <v>226410</v>
      </c>
      <c r="I13" s="84">
        <f t="shared" si="0"/>
        <v>-23</v>
      </c>
      <c r="J13" s="84">
        <f>SUM(C13:I13)</f>
        <v>1006018</v>
      </c>
    </row>
    <row r="14" ht="12.75">
      <c r="H14" s="100"/>
    </row>
    <row r="15" spans="2:8" ht="12.75">
      <c r="B15" s="107" t="s">
        <v>165</v>
      </c>
      <c r="H15" s="100"/>
    </row>
    <row r="16" spans="2:10" ht="12.75">
      <c r="B16" s="107"/>
      <c r="C16" s="89">
        <f>-G16</f>
        <v>10554</v>
      </c>
      <c r="D16" s="84">
        <f>0</f>
        <v>0</v>
      </c>
      <c r="E16" s="89">
        <v>0</v>
      </c>
      <c r="F16" s="84">
        <v>0</v>
      </c>
      <c r="G16" s="84">
        <v>-10554</v>
      </c>
      <c r="H16" s="100">
        <v>0</v>
      </c>
      <c r="I16" s="84">
        <f>0</f>
        <v>0</v>
      </c>
      <c r="J16" s="84">
        <f>SUM(C16:H16)</f>
        <v>0</v>
      </c>
    </row>
    <row r="17" spans="3:8" ht="12.75">
      <c r="C17" s="89"/>
      <c r="E17" s="89"/>
      <c r="H17" s="100"/>
    </row>
    <row r="18" spans="2:8" ht="12.75">
      <c r="B18" s="107" t="s">
        <v>166</v>
      </c>
      <c r="C18" s="89"/>
      <c r="E18" s="89"/>
      <c r="H18" s="100"/>
    </row>
    <row r="19" spans="2:10" ht="12.75">
      <c r="B19" s="107"/>
      <c r="C19" s="84">
        <v>2305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f>SUM(C19:H19)</f>
        <v>2305</v>
      </c>
    </row>
    <row r="20" spans="2:8" ht="12.75">
      <c r="B20" s="101"/>
      <c r="H20" s="100"/>
    </row>
    <row r="21" spans="2:10" ht="12.75" hidden="1">
      <c r="B21" s="29" t="s">
        <v>167</v>
      </c>
      <c r="C21" s="89">
        <f>30983551-30983551</f>
        <v>0</v>
      </c>
      <c r="D21" s="84">
        <f>0</f>
        <v>0</v>
      </c>
      <c r="E21" s="89">
        <v>0</v>
      </c>
      <c r="F21" s="84">
        <v>0</v>
      </c>
      <c r="G21" s="84">
        <v>0</v>
      </c>
      <c r="H21" s="100">
        <v>0</v>
      </c>
      <c r="I21" s="84">
        <f>0</f>
        <v>0</v>
      </c>
      <c r="J21" s="84">
        <f>SUM(C21:H21)</f>
        <v>0</v>
      </c>
    </row>
    <row r="22" ht="12.75" hidden="1">
      <c r="H22" s="100"/>
    </row>
    <row r="23" spans="2:10" ht="12.75">
      <c r="B23" s="29" t="s">
        <v>168</v>
      </c>
      <c r="C23" s="84">
        <f>0</f>
        <v>0</v>
      </c>
      <c r="D23" s="84">
        <v>0</v>
      </c>
      <c r="E23" s="84">
        <v>0</v>
      </c>
      <c r="F23" s="84">
        <v>0</v>
      </c>
      <c r="G23" s="84">
        <f>0</f>
        <v>0</v>
      </c>
      <c r="H23" s="100">
        <v>0</v>
      </c>
      <c r="I23" s="84">
        <v>-5701</v>
      </c>
      <c r="J23" s="84">
        <f>SUM(C23:I23)</f>
        <v>-5701</v>
      </c>
    </row>
    <row r="24" ht="12.75">
      <c r="H24" s="100"/>
    </row>
    <row r="25" spans="2:10" ht="12.75">
      <c r="B25" s="29" t="s">
        <v>169</v>
      </c>
      <c r="C25" s="84">
        <v>1938</v>
      </c>
      <c r="D25" s="84">
        <v>0</v>
      </c>
      <c r="E25" s="84">
        <v>0</v>
      </c>
      <c r="F25" s="84">
        <v>0</v>
      </c>
      <c r="G25" s="84">
        <v>0</v>
      </c>
      <c r="H25" s="100">
        <v>0</v>
      </c>
      <c r="I25" s="84">
        <v>0</v>
      </c>
      <c r="J25" s="84">
        <f>SUM(C25:I25)</f>
        <v>1938</v>
      </c>
    </row>
    <row r="26" ht="12.75">
      <c r="H26" s="100"/>
    </row>
    <row r="27" spans="2:10" ht="12.75">
      <c r="B27" s="29" t="s">
        <v>170</v>
      </c>
      <c r="C27" s="84">
        <f>0</f>
        <v>0</v>
      </c>
      <c r="D27" s="84">
        <f>0</f>
        <v>0</v>
      </c>
      <c r="E27" s="84">
        <v>0</v>
      </c>
      <c r="F27" s="84">
        <v>0</v>
      </c>
      <c r="G27" s="84">
        <f>0</f>
        <v>0</v>
      </c>
      <c r="H27" s="100">
        <v>0</v>
      </c>
      <c r="I27" s="84">
        <v>5862</v>
      </c>
      <c r="J27" s="84">
        <f>SUM(C27:I27)</f>
        <v>5862</v>
      </c>
    </row>
    <row r="28" ht="12.75">
      <c r="H28" s="100"/>
    </row>
    <row r="29" spans="2:10" ht="12.75">
      <c r="B29" s="29" t="s">
        <v>171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100">
        <v>138</v>
      </c>
      <c r="I29" s="84">
        <v>-138</v>
      </c>
      <c r="J29" s="84">
        <f>SUM(C29:I29)</f>
        <v>0</v>
      </c>
    </row>
    <row r="30" ht="12.75">
      <c r="H30" s="100"/>
    </row>
    <row r="31" spans="2:10" ht="12.75">
      <c r="B31" s="29" t="s">
        <v>172</v>
      </c>
      <c r="C31" s="84">
        <f>0</f>
        <v>0</v>
      </c>
      <c r="D31" s="89">
        <v>0</v>
      </c>
      <c r="E31" s="84">
        <v>0</v>
      </c>
      <c r="F31" s="89">
        <v>-36</v>
      </c>
      <c r="G31" s="84">
        <f>0</f>
        <v>0</v>
      </c>
      <c r="H31" s="100">
        <v>0</v>
      </c>
      <c r="I31" s="84">
        <f>0</f>
        <v>0</v>
      </c>
      <c r="J31" s="84">
        <f>SUM(C31:I31)</f>
        <v>-36</v>
      </c>
    </row>
    <row r="32" spans="4:8" ht="12.75">
      <c r="D32" s="89"/>
      <c r="F32" s="89"/>
      <c r="H32" s="100"/>
    </row>
    <row r="33" spans="2:10" ht="12.75">
      <c r="B33" s="29" t="s">
        <v>77</v>
      </c>
      <c r="C33" s="89">
        <f>0</f>
        <v>0</v>
      </c>
      <c r="D33" s="89">
        <f>0</f>
        <v>0</v>
      </c>
      <c r="E33" s="89">
        <v>0</v>
      </c>
      <c r="F33" s="89">
        <v>0</v>
      </c>
      <c r="G33" s="89">
        <f>0</f>
        <v>0</v>
      </c>
      <c r="H33" s="100">
        <v>82512</v>
      </c>
      <c r="I33" s="89">
        <f>0</f>
        <v>0</v>
      </c>
      <c r="J33" s="89">
        <f>SUM(C33:I33)</f>
        <v>82512</v>
      </c>
    </row>
    <row r="34" spans="3:10" ht="12.75">
      <c r="C34" s="89"/>
      <c r="D34" s="89"/>
      <c r="E34" s="89"/>
      <c r="F34" s="89"/>
      <c r="G34" s="89"/>
      <c r="H34" s="100"/>
      <c r="I34" s="89"/>
      <c r="J34" s="89"/>
    </row>
    <row r="35" spans="2:10" ht="12.75">
      <c r="B35" s="29" t="s">
        <v>173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100">
        <v>-21207</v>
      </c>
      <c r="I35" s="89">
        <v>0</v>
      </c>
      <c r="J35" s="89">
        <f>SUM(C35:I35)</f>
        <v>-21207</v>
      </c>
    </row>
    <row r="36" spans="3:10" ht="12.75">
      <c r="C36" s="86"/>
      <c r="D36" s="86"/>
      <c r="E36" s="86"/>
      <c r="F36" s="86"/>
      <c r="G36" s="86"/>
      <c r="H36" s="102"/>
      <c r="I36" s="86"/>
      <c r="J36" s="86"/>
    </row>
    <row r="37" spans="2:10" ht="12.75">
      <c r="B37" s="81" t="s">
        <v>174</v>
      </c>
      <c r="C37" s="103">
        <f>SUM(C13:C35)</f>
        <v>615087</v>
      </c>
      <c r="D37" s="103">
        <f>SUM(D13:D35)</f>
        <v>11201</v>
      </c>
      <c r="E37" s="103">
        <f aca="true" t="shared" si="1" ref="E37:J37">SUM(E13:E35)</f>
        <v>124551</v>
      </c>
      <c r="F37" s="103">
        <f t="shared" si="1"/>
        <v>11737</v>
      </c>
      <c r="G37" s="103">
        <f t="shared" si="1"/>
        <v>21262</v>
      </c>
      <c r="H37" s="103">
        <f t="shared" si="1"/>
        <v>287853</v>
      </c>
      <c r="I37" s="103">
        <f t="shared" si="1"/>
        <v>0</v>
      </c>
      <c r="J37" s="103">
        <f t="shared" si="1"/>
        <v>1071691</v>
      </c>
    </row>
    <row r="38" spans="3:11" ht="12.75">
      <c r="C38" s="89"/>
      <c r="D38" s="89"/>
      <c r="E38" s="89"/>
      <c r="F38" s="89"/>
      <c r="G38" s="89"/>
      <c r="I38" s="89"/>
      <c r="J38" s="89" t="s">
        <v>23</v>
      </c>
      <c r="K38" s="104"/>
    </row>
    <row r="39" spans="2:11" ht="12.75">
      <c r="B39" s="95" t="s">
        <v>175</v>
      </c>
      <c r="C39" s="89"/>
      <c r="D39" s="89"/>
      <c r="E39" s="89"/>
      <c r="F39" s="89"/>
      <c r="G39" s="89"/>
      <c r="I39" s="89"/>
      <c r="J39" s="89"/>
      <c r="K39" s="104"/>
    </row>
    <row r="40" ht="12.75">
      <c r="H40" s="100"/>
    </row>
    <row r="41" spans="2:10" ht="12.75">
      <c r="B41" s="29" t="s">
        <v>176</v>
      </c>
      <c r="C41" s="84">
        <f>215300</f>
        <v>215300</v>
      </c>
      <c r="D41" s="84">
        <v>11901</v>
      </c>
      <c r="E41" s="84">
        <v>158400</v>
      </c>
      <c r="F41" s="84">
        <v>11782</v>
      </c>
      <c r="G41" s="84">
        <v>0</v>
      </c>
      <c r="H41" s="84">
        <v>177874</v>
      </c>
      <c r="I41" s="84">
        <f>-120</f>
        <v>-120</v>
      </c>
      <c r="J41" s="84">
        <f>SUM(C41:I41)</f>
        <v>575137</v>
      </c>
    </row>
    <row r="42" ht="12.75">
      <c r="H42" s="100"/>
    </row>
    <row r="43" spans="2:10" ht="12.75">
      <c r="B43" s="29" t="s">
        <v>177</v>
      </c>
      <c r="C43" s="89">
        <v>219314</v>
      </c>
      <c r="D43" s="84">
        <f>0</f>
        <v>0</v>
      </c>
      <c r="E43" s="89">
        <v>0</v>
      </c>
      <c r="F43" s="84">
        <v>0</v>
      </c>
      <c r="G43" s="84">
        <f>0</f>
        <v>0</v>
      </c>
      <c r="H43" s="84">
        <v>0</v>
      </c>
      <c r="I43" s="84">
        <f>0</f>
        <v>0</v>
      </c>
      <c r="J43" s="84">
        <f>SUM(C43:I43)</f>
        <v>219314</v>
      </c>
    </row>
    <row r="44" spans="3:8" ht="12.75">
      <c r="C44" s="89"/>
      <c r="E44" s="89"/>
      <c r="H44" s="100"/>
    </row>
    <row r="45" spans="2:10" ht="12.75">
      <c r="B45" s="29" t="s">
        <v>178</v>
      </c>
      <c r="C45" s="89">
        <v>500</v>
      </c>
      <c r="D45" s="84">
        <f>0</f>
        <v>0</v>
      </c>
      <c r="E45" s="89">
        <v>49500</v>
      </c>
      <c r="F45" s="84">
        <v>0</v>
      </c>
      <c r="G45" s="84">
        <f>0</f>
        <v>0</v>
      </c>
      <c r="H45" s="100">
        <v>0</v>
      </c>
      <c r="I45" s="84">
        <f>0</f>
        <v>0</v>
      </c>
      <c r="J45" s="84">
        <f>SUM(C45:I45)</f>
        <v>50000</v>
      </c>
    </row>
    <row r="46" spans="3:8" ht="12.75">
      <c r="C46" s="89"/>
      <c r="E46" s="89"/>
      <c r="H46" s="100"/>
    </row>
    <row r="47" spans="2:10" ht="12.75">
      <c r="B47" s="29" t="s">
        <v>179</v>
      </c>
      <c r="C47" s="89">
        <v>49500</v>
      </c>
      <c r="D47" s="84">
        <v>0</v>
      </c>
      <c r="E47" s="89">
        <v>-49500</v>
      </c>
      <c r="F47" s="84">
        <v>0</v>
      </c>
      <c r="G47" s="84">
        <v>0</v>
      </c>
      <c r="H47" s="84">
        <v>0</v>
      </c>
      <c r="I47" s="84">
        <v>0</v>
      </c>
      <c r="J47" s="84">
        <f>SUM(C47:I47)</f>
        <v>0</v>
      </c>
    </row>
    <row r="48" spans="3:8" ht="12.75">
      <c r="C48" s="89"/>
      <c r="E48" s="89"/>
      <c r="H48" s="100"/>
    </row>
    <row r="49" spans="2:10" ht="12.75">
      <c r="B49" s="29" t="s">
        <v>180</v>
      </c>
      <c r="C49" s="89">
        <v>54439</v>
      </c>
      <c r="D49" s="84">
        <v>0</v>
      </c>
      <c r="E49" s="89">
        <v>0</v>
      </c>
      <c r="F49" s="84">
        <v>0</v>
      </c>
      <c r="G49" s="84">
        <v>0</v>
      </c>
      <c r="H49" s="100">
        <v>0</v>
      </c>
      <c r="I49" s="84">
        <v>0</v>
      </c>
      <c r="J49" s="84">
        <f>SUM(C49:I49)</f>
        <v>54439</v>
      </c>
    </row>
    <row r="50" spans="3:8" ht="12.75">
      <c r="C50" s="89"/>
      <c r="E50" s="89"/>
      <c r="H50" s="100"/>
    </row>
    <row r="51" spans="2:10" ht="12.75">
      <c r="B51" s="29" t="s">
        <v>181</v>
      </c>
      <c r="C51" s="89">
        <v>9674</v>
      </c>
      <c r="D51" s="84">
        <v>0</v>
      </c>
      <c r="E51" s="89">
        <v>0</v>
      </c>
      <c r="F51" s="84">
        <v>0</v>
      </c>
      <c r="G51" s="84">
        <v>0</v>
      </c>
      <c r="H51" s="84">
        <v>0</v>
      </c>
      <c r="I51" s="84">
        <v>0</v>
      </c>
      <c r="J51" s="84">
        <f>SUM(C51:I51)</f>
        <v>9674</v>
      </c>
    </row>
    <row r="52" spans="3:8" ht="12.75">
      <c r="C52" s="89"/>
      <c r="E52" s="89"/>
      <c r="H52" s="100"/>
    </row>
    <row r="53" spans="2:10" ht="12.75">
      <c r="B53" s="29" t="s">
        <v>182</v>
      </c>
      <c r="C53" s="89">
        <v>59187</v>
      </c>
      <c r="D53" s="84">
        <v>0</v>
      </c>
      <c r="E53" s="89">
        <v>0</v>
      </c>
      <c r="F53" s="84">
        <v>0</v>
      </c>
      <c r="G53" s="84">
        <v>0</v>
      </c>
      <c r="H53" s="100">
        <v>0</v>
      </c>
      <c r="I53" s="84">
        <v>0</v>
      </c>
      <c r="J53" s="84">
        <f>SUM(C53:I53)</f>
        <v>59187</v>
      </c>
    </row>
    <row r="54" spans="3:8" ht="12.75">
      <c r="C54" s="89"/>
      <c r="E54" s="89"/>
      <c r="H54" s="100"/>
    </row>
    <row r="55" spans="2:10" ht="12.75">
      <c r="B55" s="29" t="s">
        <v>183</v>
      </c>
      <c r="C55" s="89">
        <f>-7624</f>
        <v>-7624</v>
      </c>
      <c r="D55" s="84">
        <f>0</f>
        <v>0</v>
      </c>
      <c r="E55" s="89">
        <v>0</v>
      </c>
      <c r="F55" s="84">
        <v>0</v>
      </c>
      <c r="G55" s="84">
        <f>0</f>
        <v>0</v>
      </c>
      <c r="H55" s="100">
        <v>0</v>
      </c>
      <c r="I55" s="84">
        <f>0</f>
        <v>0</v>
      </c>
      <c r="J55" s="84">
        <f>SUM(C55:I55)</f>
        <v>-7624</v>
      </c>
    </row>
    <row r="56" ht="12.75">
      <c r="H56" s="100"/>
    </row>
    <row r="57" spans="2:10" ht="12.75">
      <c r="B57" s="29" t="s">
        <v>172</v>
      </c>
      <c r="C57" s="84">
        <f>0</f>
        <v>0</v>
      </c>
      <c r="D57" s="84">
        <v>0</v>
      </c>
      <c r="E57" s="84">
        <v>0</v>
      </c>
      <c r="F57" s="89">
        <f>-9</f>
        <v>-9</v>
      </c>
      <c r="G57" s="84">
        <f>0</f>
        <v>0</v>
      </c>
      <c r="H57" s="100">
        <v>0</v>
      </c>
      <c r="I57" s="84">
        <f>0</f>
        <v>0</v>
      </c>
      <c r="J57" s="89">
        <f>SUM(C57:I57)</f>
        <v>-9</v>
      </c>
    </row>
    <row r="58" ht="12.75">
      <c r="H58" s="100"/>
    </row>
    <row r="59" spans="2:10" ht="12.75">
      <c r="B59" s="29" t="s">
        <v>168</v>
      </c>
      <c r="C59" s="84">
        <f>0</f>
        <v>0</v>
      </c>
      <c r="D59" s="84">
        <f>0</f>
        <v>0</v>
      </c>
      <c r="E59" s="84">
        <v>0</v>
      </c>
      <c r="F59" s="84">
        <v>0</v>
      </c>
      <c r="G59" s="84">
        <f>0</f>
        <v>0</v>
      </c>
      <c r="H59" s="100">
        <v>0</v>
      </c>
      <c r="I59" s="84">
        <f>-80</f>
        <v>-80</v>
      </c>
      <c r="J59" s="89">
        <f>SUM(C59:I59)</f>
        <v>-80</v>
      </c>
    </row>
    <row r="60" ht="12.75">
      <c r="H60" s="100"/>
    </row>
    <row r="61" spans="2:10" ht="12.75">
      <c r="B61" s="29" t="s">
        <v>170</v>
      </c>
      <c r="C61" s="84">
        <f>0</f>
        <v>0</v>
      </c>
      <c r="D61" s="84">
        <v>0</v>
      </c>
      <c r="E61" s="84">
        <v>0</v>
      </c>
      <c r="F61" s="84">
        <v>0</v>
      </c>
      <c r="G61" s="84">
        <f>0</f>
        <v>0</v>
      </c>
      <c r="H61" s="100">
        <v>0</v>
      </c>
      <c r="I61" s="84">
        <f>177</f>
        <v>177</v>
      </c>
      <c r="J61" s="89">
        <f>SUM(C61:I61)</f>
        <v>177</v>
      </c>
    </row>
    <row r="62" ht="12.75">
      <c r="H62" s="100"/>
    </row>
    <row r="63" spans="2:8" ht="12.75">
      <c r="B63" s="107" t="s">
        <v>184</v>
      </c>
      <c r="C63" s="84" t="s">
        <v>23</v>
      </c>
      <c r="D63" s="84" t="s">
        <v>23</v>
      </c>
      <c r="H63" s="100"/>
    </row>
    <row r="64" spans="2:10" ht="12.75">
      <c r="B64" s="107"/>
      <c r="C64" s="84">
        <f>0</f>
        <v>0</v>
      </c>
      <c r="D64" s="84">
        <v>0</v>
      </c>
      <c r="E64" s="89">
        <f>-33849</f>
        <v>-33849</v>
      </c>
      <c r="F64" s="89">
        <v>0</v>
      </c>
      <c r="G64" s="84">
        <v>0</v>
      </c>
      <c r="H64" s="84">
        <v>0</v>
      </c>
      <c r="I64" s="84">
        <v>0</v>
      </c>
      <c r="J64" s="89">
        <f>SUM(C64:I64)</f>
        <v>-33849</v>
      </c>
    </row>
    <row r="65" spans="4:8" ht="12.75">
      <c r="D65" s="89"/>
      <c r="F65" s="89"/>
      <c r="H65" s="100"/>
    </row>
    <row r="66" spans="2:10" ht="12.75">
      <c r="B66" s="29" t="s">
        <v>185</v>
      </c>
      <c r="C66" s="84">
        <v>0</v>
      </c>
      <c r="D66" s="84">
        <v>0</v>
      </c>
      <c r="E66" s="84">
        <v>0</v>
      </c>
      <c r="F66" s="84">
        <v>0</v>
      </c>
      <c r="G66" s="84">
        <v>31816</v>
      </c>
      <c r="H66" s="100">
        <v>0</v>
      </c>
      <c r="I66" s="84">
        <v>0</v>
      </c>
      <c r="J66" s="89">
        <f>SUM(C66:I66)</f>
        <v>31816</v>
      </c>
    </row>
    <row r="67" spans="4:8" ht="12.75">
      <c r="D67" s="89"/>
      <c r="F67" s="89"/>
      <c r="H67" s="100"/>
    </row>
    <row r="68" spans="2:8" ht="12.75">
      <c r="B68" s="108" t="s">
        <v>186</v>
      </c>
      <c r="D68" s="89"/>
      <c r="F68" s="89"/>
      <c r="H68" s="100"/>
    </row>
    <row r="69" spans="2:10" ht="12.75">
      <c r="B69" s="108"/>
      <c r="C69" s="84">
        <f>0</f>
        <v>0</v>
      </c>
      <c r="D69" s="89">
        <f>-700</f>
        <v>-700</v>
      </c>
      <c r="E69" s="84">
        <v>0</v>
      </c>
      <c r="F69" s="89">
        <v>0</v>
      </c>
      <c r="G69" s="84">
        <v>0</v>
      </c>
      <c r="H69" s="100">
        <v>700</v>
      </c>
      <c r="I69" s="84">
        <v>0</v>
      </c>
      <c r="J69" s="89">
        <f>SUM(C69:I69)</f>
        <v>0</v>
      </c>
    </row>
    <row r="70" spans="2:8" ht="12.75">
      <c r="B70" s="105"/>
      <c r="D70" s="89"/>
      <c r="F70" s="89"/>
      <c r="H70" s="100"/>
    </row>
    <row r="71" spans="2:10" s="104" customFormat="1" ht="12.75">
      <c r="B71" s="104" t="s">
        <v>187</v>
      </c>
      <c r="C71" s="89">
        <f>0</f>
        <v>0</v>
      </c>
      <c r="D71" s="89">
        <f>0</f>
        <v>0</v>
      </c>
      <c r="E71" s="89">
        <v>0</v>
      </c>
      <c r="F71" s="89">
        <v>0</v>
      </c>
      <c r="G71" s="89">
        <f>0</f>
        <v>0</v>
      </c>
      <c r="H71" s="89">
        <v>54033</v>
      </c>
      <c r="I71" s="89">
        <f>0</f>
        <v>0</v>
      </c>
      <c r="J71" s="89">
        <f>SUM(C71:I71)</f>
        <v>54033</v>
      </c>
    </row>
    <row r="72" spans="3:10" s="104" customFormat="1" ht="12.75">
      <c r="C72" s="89"/>
      <c r="D72" s="89"/>
      <c r="E72" s="89"/>
      <c r="F72" s="89"/>
      <c r="G72" s="89"/>
      <c r="H72" s="89"/>
      <c r="I72" s="89"/>
      <c r="J72" s="89"/>
    </row>
    <row r="73" spans="2:10" s="104" customFormat="1" ht="12.75">
      <c r="B73" s="104" t="s">
        <v>188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-6197</v>
      </c>
      <c r="I73" s="89">
        <v>0</v>
      </c>
      <c r="J73" s="89">
        <f>SUM(C73:I73)</f>
        <v>-6197</v>
      </c>
    </row>
    <row r="74" spans="2:10" ht="12.75">
      <c r="B74" s="104"/>
      <c r="C74" s="86"/>
      <c r="D74" s="86"/>
      <c r="E74" s="86"/>
      <c r="F74" s="86"/>
      <c r="G74" s="86"/>
      <c r="H74" s="86"/>
      <c r="I74" s="86"/>
      <c r="J74" s="86"/>
    </row>
    <row r="75" spans="2:10" ht="12.75">
      <c r="B75" s="81" t="s">
        <v>189</v>
      </c>
      <c r="C75" s="103">
        <f>SUM(C41:C74)</f>
        <v>600290</v>
      </c>
      <c r="D75" s="103">
        <f>SUM(D41:D74)</f>
        <v>11201</v>
      </c>
      <c r="E75" s="103">
        <f aca="true" t="shared" si="2" ref="E75:J75">SUM(E41:E74)</f>
        <v>124551</v>
      </c>
      <c r="F75" s="103">
        <f t="shared" si="2"/>
        <v>11773</v>
      </c>
      <c r="G75" s="103">
        <f t="shared" si="2"/>
        <v>31816</v>
      </c>
      <c r="H75" s="103">
        <f t="shared" si="2"/>
        <v>226410</v>
      </c>
      <c r="I75" s="103">
        <f t="shared" si="2"/>
        <v>-23</v>
      </c>
      <c r="J75" s="103">
        <f t="shared" si="2"/>
        <v>1006018</v>
      </c>
    </row>
    <row r="76" spans="8:10" ht="12.75">
      <c r="H76" s="84"/>
      <c r="J76" s="84" t="s">
        <v>23</v>
      </c>
    </row>
    <row r="80" spans="3:5" ht="12.75">
      <c r="C80" s="29" t="s">
        <v>99</v>
      </c>
      <c r="E80" s="29"/>
    </row>
    <row r="81" spans="3:5" ht="12.75">
      <c r="C81" s="29" t="s">
        <v>57</v>
      </c>
      <c r="E81" s="29"/>
    </row>
  </sheetData>
  <mergeCells count="5">
    <mergeCell ref="D5:E5"/>
    <mergeCell ref="B63:B64"/>
    <mergeCell ref="B68:B69"/>
    <mergeCell ref="B15:B16"/>
    <mergeCell ref="B18:B19"/>
  </mergeCells>
  <printOptions/>
  <pageMargins left="0.37" right="0.31" top="0.29" bottom="0.3" header="0.17" footer="0.17"/>
  <pageSetup fitToHeight="1" fitToWidth="1" horizontalDpi="600" verticalDpi="600" orientation="portrait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workbookViewId="0" topLeftCell="E1">
      <selection activeCell="N52" sqref="N52"/>
    </sheetView>
  </sheetViews>
  <sheetFormatPr defaultColWidth="8.796875" defaultRowHeight="15"/>
  <cols>
    <col min="1" max="1" width="6.19921875" style="82" customWidth="1"/>
    <col min="2" max="2" width="5.3984375" style="29" customWidth="1"/>
    <col min="3" max="3" width="25.19921875" style="29" customWidth="1"/>
    <col min="4" max="4" width="14.5" style="83" bestFit="1" customWidth="1"/>
    <col min="5" max="5" width="1.59765625" style="84" customWidth="1"/>
    <col min="6" max="6" width="9" style="83" customWidth="1"/>
    <col min="7" max="7" width="1.59765625" style="84" customWidth="1"/>
    <col min="8" max="8" width="9.09765625" style="83" bestFit="1" customWidth="1"/>
    <col min="9" max="9" width="1.69921875" style="84" customWidth="1"/>
    <col min="10" max="10" width="9" style="83" customWidth="1"/>
    <col min="11" max="11" width="1.390625" style="84" customWidth="1"/>
    <col min="12" max="12" width="9" style="83" customWidth="1"/>
    <col min="13" max="13" width="1.4921875" style="84" customWidth="1"/>
    <col min="14" max="14" width="9" style="83" customWidth="1"/>
    <col min="15" max="15" width="0.8984375" style="84" customWidth="1"/>
    <col min="16" max="16" width="9.3984375" style="84" bestFit="1" customWidth="1"/>
    <col min="17" max="17" width="0.8984375" style="84" customWidth="1"/>
    <col min="18" max="18" width="14.09765625" style="84" customWidth="1"/>
    <col min="19" max="16384" width="9" style="29" customWidth="1"/>
  </cols>
  <sheetData>
    <row r="2" spans="1:18" s="81" customFormat="1" ht="12.75">
      <c r="A2" s="78">
        <v>9</v>
      </c>
      <c r="B2" s="1" t="s">
        <v>100</v>
      </c>
      <c r="C2" s="1"/>
      <c r="D2" s="79"/>
      <c r="E2" s="80"/>
      <c r="F2" s="79"/>
      <c r="G2" s="80"/>
      <c r="H2" s="79"/>
      <c r="I2" s="80"/>
      <c r="J2" s="79"/>
      <c r="K2" s="80"/>
      <c r="L2" s="79"/>
      <c r="M2" s="80"/>
      <c r="N2" s="79"/>
      <c r="O2" s="80"/>
      <c r="P2" s="80"/>
      <c r="Q2" s="80"/>
      <c r="R2" s="80"/>
    </row>
    <row r="4" spans="1:18" s="81" customFormat="1" ht="12.75">
      <c r="A4" s="78" t="s">
        <v>101</v>
      </c>
      <c r="B4" s="1" t="s">
        <v>102</v>
      </c>
      <c r="C4" s="1"/>
      <c r="D4" s="79"/>
      <c r="E4" s="80"/>
      <c r="F4" s="79"/>
      <c r="G4" s="80"/>
      <c r="H4" s="79"/>
      <c r="I4" s="80"/>
      <c r="J4" s="79"/>
      <c r="K4" s="80"/>
      <c r="L4" s="79"/>
      <c r="M4" s="80"/>
      <c r="N4" s="79"/>
      <c r="O4" s="80"/>
      <c r="P4" s="80"/>
      <c r="Q4" s="80"/>
      <c r="R4" s="80"/>
    </row>
    <row r="5" spans="5:18" ht="12.75">
      <c r="E5" s="83"/>
      <c r="G5" s="83"/>
      <c r="I5" s="83"/>
      <c r="K5" s="83"/>
      <c r="M5" s="83"/>
      <c r="O5" s="83"/>
      <c r="P5" s="83"/>
      <c r="Q5" s="83"/>
      <c r="R5" s="83"/>
    </row>
    <row r="6" spans="1:18" s="81" customFormat="1" ht="12.75">
      <c r="A6" s="78"/>
      <c r="D6" s="79" t="s">
        <v>103</v>
      </c>
      <c r="E6" s="79"/>
      <c r="F6" s="79"/>
      <c r="G6" s="79"/>
      <c r="H6" s="79"/>
      <c r="I6" s="79"/>
      <c r="J6" s="79"/>
      <c r="K6" s="79"/>
      <c r="L6" s="79" t="s">
        <v>104</v>
      </c>
      <c r="M6" s="79"/>
      <c r="N6" s="79" t="s">
        <v>105</v>
      </c>
      <c r="O6" s="79"/>
      <c r="P6" s="79"/>
      <c r="Q6" s="79"/>
      <c r="R6" s="79"/>
    </row>
    <row r="7" spans="1:18" s="81" customFormat="1" ht="12.75">
      <c r="A7" s="78"/>
      <c r="D7" s="79" t="s">
        <v>106</v>
      </c>
      <c r="E7" s="79"/>
      <c r="F7" s="79" t="s">
        <v>107</v>
      </c>
      <c r="G7" s="79"/>
      <c r="H7" s="79" t="s">
        <v>108</v>
      </c>
      <c r="I7" s="79"/>
      <c r="J7" s="79" t="s">
        <v>109</v>
      </c>
      <c r="K7" s="79"/>
      <c r="L7" s="79" t="s">
        <v>110</v>
      </c>
      <c r="M7" s="79"/>
      <c r="N7" s="79" t="s">
        <v>111</v>
      </c>
      <c r="O7" s="79"/>
      <c r="P7" s="79" t="s">
        <v>112</v>
      </c>
      <c r="Q7" s="79"/>
      <c r="R7" s="79" t="s">
        <v>113</v>
      </c>
    </row>
    <row r="8" spans="1:18" s="81" customFormat="1" ht="12.75">
      <c r="A8" s="78"/>
      <c r="D8" s="79" t="s">
        <v>67</v>
      </c>
      <c r="E8" s="79"/>
      <c r="F8" s="79" t="s">
        <v>67</v>
      </c>
      <c r="G8" s="79"/>
      <c r="H8" s="79" t="s">
        <v>67</v>
      </c>
      <c r="I8" s="79"/>
      <c r="J8" s="79" t="s">
        <v>67</v>
      </c>
      <c r="K8" s="79"/>
      <c r="L8" s="79" t="s">
        <v>67</v>
      </c>
      <c r="M8" s="79"/>
      <c r="N8" s="79" t="s">
        <v>67</v>
      </c>
      <c r="O8" s="79"/>
      <c r="P8" s="79" t="s">
        <v>67</v>
      </c>
      <c r="Q8" s="79"/>
      <c r="R8" s="79" t="s">
        <v>67</v>
      </c>
    </row>
    <row r="10" ht="12.75">
      <c r="B10" s="81" t="s">
        <v>114</v>
      </c>
    </row>
    <row r="12" spans="3:18" ht="12.75">
      <c r="C12" s="29" t="s">
        <v>115</v>
      </c>
      <c r="D12" s="83">
        <v>825844</v>
      </c>
      <c r="F12" s="83">
        <v>3498</v>
      </c>
      <c r="H12" s="83">
        <v>60839</v>
      </c>
      <c r="J12" s="83">
        <v>855</v>
      </c>
      <c r="L12" s="83">
        <v>14745</v>
      </c>
      <c r="N12" s="83">
        <f>SUM(D12:M12)</f>
        <v>905781</v>
      </c>
      <c r="P12" s="84">
        <v>0</v>
      </c>
      <c r="R12" s="84">
        <f>+N12+P12</f>
        <v>905781</v>
      </c>
    </row>
    <row r="14" spans="3:18" ht="12.75">
      <c r="C14" s="29" t="s">
        <v>116</v>
      </c>
      <c r="D14" s="83">
        <v>16435</v>
      </c>
      <c r="F14" s="83">
        <v>1302</v>
      </c>
      <c r="H14" s="83">
        <v>12075</v>
      </c>
      <c r="J14" s="83">
        <v>527</v>
      </c>
      <c r="L14" s="83">
        <v>0</v>
      </c>
      <c r="N14" s="83">
        <f>SUM(D14:L14)</f>
        <v>30339</v>
      </c>
      <c r="P14" s="84">
        <f>-N14</f>
        <v>-30339</v>
      </c>
      <c r="R14" s="84">
        <f>+N14+P14</f>
        <v>0</v>
      </c>
    </row>
    <row r="16" spans="3:18" ht="12.75">
      <c r="C16" s="29" t="s">
        <v>117</v>
      </c>
      <c r="D16" s="85">
        <f>SUM(D12:D15)</f>
        <v>842279</v>
      </c>
      <c r="E16" s="85" t="s">
        <v>23</v>
      </c>
      <c r="F16" s="85">
        <f>SUM(F12:F15)</f>
        <v>4800</v>
      </c>
      <c r="G16" s="85" t="s">
        <v>23</v>
      </c>
      <c r="H16" s="85">
        <f>SUM(H12:H15)</f>
        <v>72914</v>
      </c>
      <c r="I16" s="85" t="s">
        <v>23</v>
      </c>
      <c r="J16" s="85">
        <f>SUM(J12:J15)</f>
        <v>1382</v>
      </c>
      <c r="K16" s="85" t="s">
        <v>23</v>
      </c>
      <c r="L16" s="85">
        <f>SUM(L12:L15)</f>
        <v>14745</v>
      </c>
      <c r="M16" s="85" t="s">
        <v>23</v>
      </c>
      <c r="N16" s="85">
        <f>SUM(N12:N15)</f>
        <v>936120</v>
      </c>
      <c r="O16" s="85">
        <f>SUM(O12:O15)</f>
        <v>0</v>
      </c>
      <c r="P16" s="85">
        <f>SUM(P12:P15)</f>
        <v>-30339</v>
      </c>
      <c r="Q16" s="85">
        <f>SUM(Q12:Q15)</f>
        <v>0</v>
      </c>
      <c r="R16" s="85">
        <f>SUM(R12:R15)</f>
        <v>905781</v>
      </c>
    </row>
    <row r="17" ht="12.75">
      <c r="R17" s="84" t="s">
        <v>23</v>
      </c>
    </row>
    <row r="18" ht="12.75">
      <c r="B18" s="81" t="s">
        <v>118</v>
      </c>
    </row>
    <row r="19" spans="14:18" ht="12.75">
      <c r="N19" s="83" t="s">
        <v>23</v>
      </c>
      <c r="R19" s="84" t="s">
        <v>23</v>
      </c>
    </row>
    <row r="20" spans="3:19" ht="12.75">
      <c r="C20" s="29" t="s">
        <v>119</v>
      </c>
      <c r="D20" s="83">
        <v>117723</v>
      </c>
      <c r="F20" s="83">
        <v>772</v>
      </c>
      <c r="H20" s="83">
        <v>5032</v>
      </c>
      <c r="J20" s="83">
        <v>-1320</v>
      </c>
      <c r="L20" s="83">
        <v>3080</v>
      </c>
      <c r="N20" s="83">
        <f>SUM(D20:L20)</f>
        <v>125287</v>
      </c>
      <c r="P20" s="84">
        <v>0</v>
      </c>
      <c r="R20" s="84">
        <f>+N20+P20</f>
        <v>125287</v>
      </c>
      <c r="S20" s="29" t="s">
        <v>23</v>
      </c>
    </row>
    <row r="21" spans="3:18" ht="12.75">
      <c r="C21" s="29" t="s">
        <v>120</v>
      </c>
      <c r="D21" s="83">
        <v>6680</v>
      </c>
      <c r="F21" s="83">
        <v>0</v>
      </c>
      <c r="H21" s="83">
        <v>41</v>
      </c>
      <c r="J21" s="83">
        <v>4</v>
      </c>
      <c r="L21" s="83">
        <v>0</v>
      </c>
      <c r="N21" s="83">
        <f>SUM(D21:L21)</f>
        <v>6725</v>
      </c>
      <c r="P21" s="84">
        <v>0</v>
      </c>
      <c r="R21" s="84">
        <f>+N21+P21</f>
        <v>6725</v>
      </c>
    </row>
    <row r="22" spans="3:18" ht="12.75">
      <c r="C22" s="29" t="s">
        <v>121</v>
      </c>
      <c r="D22" s="83">
        <v>-11675</v>
      </c>
      <c r="F22" s="83">
        <v>0</v>
      </c>
      <c r="H22" s="83">
        <v>-1326</v>
      </c>
      <c r="J22" s="83">
        <v>-249</v>
      </c>
      <c r="L22" s="83">
        <v>-2334</v>
      </c>
      <c r="N22" s="83">
        <f>SUM(D22:L22)</f>
        <v>-15584</v>
      </c>
      <c r="P22" s="84">
        <v>0</v>
      </c>
      <c r="R22" s="86">
        <f>+N22+P22</f>
        <v>-15584</v>
      </c>
    </row>
    <row r="23" spans="3:18" ht="12.75">
      <c r="C23" s="29" t="s">
        <v>122</v>
      </c>
      <c r="D23" s="85">
        <f>SUM(D20:D22)</f>
        <v>112728</v>
      </c>
      <c r="E23" s="87"/>
      <c r="F23" s="85">
        <f>SUM(F20:F22)</f>
        <v>772</v>
      </c>
      <c r="G23" s="87"/>
      <c r="H23" s="85">
        <f>SUM(H20:H22)</f>
        <v>3747</v>
      </c>
      <c r="I23" s="87"/>
      <c r="J23" s="85">
        <f>SUM(J20:J22)</f>
        <v>-1565</v>
      </c>
      <c r="K23" s="87"/>
      <c r="L23" s="85">
        <f>SUM(L20:L22)</f>
        <v>746</v>
      </c>
      <c r="M23" s="87"/>
      <c r="N23" s="85">
        <f>SUM(N20:N22)</f>
        <v>116428</v>
      </c>
      <c r="O23" s="87"/>
      <c r="P23" s="85">
        <f>SUM(P20:P22)</f>
        <v>0</v>
      </c>
      <c r="Q23" s="87"/>
      <c r="R23" s="88">
        <f>SUM(R20:R22)</f>
        <v>116428</v>
      </c>
    </row>
    <row r="25" spans="3:18" ht="12.75">
      <c r="C25" s="29" t="s">
        <v>123</v>
      </c>
      <c r="N25" s="83" t="s">
        <v>23</v>
      </c>
      <c r="R25" s="89">
        <f>+R23</f>
        <v>116428</v>
      </c>
    </row>
    <row r="26" spans="14:18" ht="12.75">
      <c r="N26" s="83" t="s">
        <v>23</v>
      </c>
      <c r="R26" s="89"/>
    </row>
    <row r="27" spans="3:18" ht="12.75">
      <c r="C27" s="29" t="s">
        <v>124</v>
      </c>
      <c r="R27" s="84">
        <v>-35671</v>
      </c>
    </row>
    <row r="29" spans="3:18" ht="13.5" thickBot="1">
      <c r="C29" s="29" t="s">
        <v>125</v>
      </c>
      <c r="R29" s="90">
        <f>+R25+R27</f>
        <v>80757</v>
      </c>
    </row>
    <row r="30" ht="12.75">
      <c r="R30" s="84" t="s">
        <v>23</v>
      </c>
    </row>
    <row r="32" spans="1:18" s="2" customFormat="1" ht="12.75">
      <c r="A32" s="7"/>
      <c r="B32" s="3" t="s">
        <v>126</v>
      </c>
      <c r="D32" s="10"/>
      <c r="E32" s="8"/>
      <c r="F32" s="10"/>
      <c r="G32" s="8"/>
      <c r="H32" s="10"/>
      <c r="I32" s="8"/>
      <c r="J32" s="10"/>
      <c r="K32" s="8"/>
      <c r="L32" s="10"/>
      <c r="M32" s="8"/>
      <c r="N32" s="10"/>
      <c r="O32" s="8"/>
      <c r="P32" s="8"/>
      <c r="Q32" s="8"/>
      <c r="R32" s="8"/>
    </row>
    <row r="33" spans="1:18" s="2" customFormat="1" ht="12.75">
      <c r="A33" s="7"/>
      <c r="C33" s="2" t="s">
        <v>127</v>
      </c>
      <c r="D33" s="10">
        <v>6576</v>
      </c>
      <c r="E33" s="8"/>
      <c r="F33" s="10">
        <v>1</v>
      </c>
      <c r="G33" s="8"/>
      <c r="H33" s="10">
        <v>141</v>
      </c>
      <c r="I33" s="8"/>
      <c r="J33" s="10">
        <v>75</v>
      </c>
      <c r="K33" s="8"/>
      <c r="L33" s="10">
        <v>1711</v>
      </c>
      <c r="M33" s="8"/>
      <c r="N33" s="10">
        <v>0</v>
      </c>
      <c r="O33" s="8"/>
      <c r="P33" s="8">
        <v>0</v>
      </c>
      <c r="Q33" s="8"/>
      <c r="R33" s="8">
        <f>SUM(D33:P33)</f>
        <v>8504</v>
      </c>
    </row>
    <row r="34" spans="1:18" s="2" customFormat="1" ht="12.75">
      <c r="A34" s="7"/>
      <c r="C34" s="2" t="s">
        <v>128</v>
      </c>
      <c r="D34" s="10">
        <v>3909</v>
      </c>
      <c r="E34" s="8"/>
      <c r="F34" s="10">
        <v>15</v>
      </c>
      <c r="G34" s="8"/>
      <c r="H34" s="10">
        <v>550</v>
      </c>
      <c r="I34" s="8"/>
      <c r="J34" s="10">
        <v>850</v>
      </c>
      <c r="K34" s="8"/>
      <c r="L34" s="10">
        <v>2276</v>
      </c>
      <c r="M34" s="8"/>
      <c r="N34" s="10">
        <v>0</v>
      </c>
      <c r="O34" s="8"/>
      <c r="P34" s="8">
        <v>0</v>
      </c>
      <c r="Q34" s="8"/>
      <c r="R34" s="8">
        <f>SUM(D34:P34)</f>
        <v>7600</v>
      </c>
    </row>
    <row r="35" spans="1:18" s="2" customFormat="1" ht="12.75">
      <c r="A35" s="7"/>
      <c r="C35" s="2" t="s">
        <v>129</v>
      </c>
      <c r="D35" s="10">
        <v>813</v>
      </c>
      <c r="E35" s="8"/>
      <c r="F35" s="10">
        <v>0</v>
      </c>
      <c r="G35" s="8"/>
      <c r="H35" s="10">
        <v>0</v>
      </c>
      <c r="I35" s="8"/>
      <c r="J35" s="10">
        <v>51</v>
      </c>
      <c r="K35" s="8"/>
      <c r="L35" s="10">
        <v>23</v>
      </c>
      <c r="M35" s="8"/>
      <c r="N35" s="10">
        <v>0</v>
      </c>
      <c r="O35" s="8"/>
      <c r="P35" s="8">
        <v>0</v>
      </c>
      <c r="Q35" s="8"/>
      <c r="R35" s="8">
        <f>SUM(D35:P35)</f>
        <v>887</v>
      </c>
    </row>
    <row r="37" ht="12.75">
      <c r="B37" s="81" t="s">
        <v>130</v>
      </c>
    </row>
    <row r="38" ht="12.75">
      <c r="B38" s="81" t="s">
        <v>131</v>
      </c>
    </row>
    <row r="39" spans="3:18" ht="13.5" thickBot="1">
      <c r="C39" s="29" t="s">
        <v>132</v>
      </c>
      <c r="D39" s="83">
        <v>3671999</v>
      </c>
      <c r="F39" s="83">
        <v>82372</v>
      </c>
      <c r="H39" s="83">
        <v>91840</v>
      </c>
      <c r="J39" s="83">
        <v>49955</v>
      </c>
      <c r="L39" s="83">
        <v>163092</v>
      </c>
      <c r="N39" s="83">
        <v>0</v>
      </c>
      <c r="P39" s="84">
        <v>0</v>
      </c>
      <c r="R39" s="91">
        <f>SUM(D39:P39)</f>
        <v>4059258</v>
      </c>
    </row>
    <row r="40" spans="18:19" ht="12.75">
      <c r="R40" s="84" t="s">
        <v>23</v>
      </c>
      <c r="S40" s="84" t="s">
        <v>23</v>
      </c>
    </row>
    <row r="41" spans="2:19" ht="12.75">
      <c r="B41" s="81" t="s">
        <v>133</v>
      </c>
      <c r="R41" s="84" t="s">
        <v>23</v>
      </c>
      <c r="S41" s="84"/>
    </row>
    <row r="42" spans="3:19" ht="13.5" thickBot="1">
      <c r="C42" s="29" t="s">
        <v>134</v>
      </c>
      <c r="D42" s="83">
        <v>2642202</v>
      </c>
      <c r="F42" s="83">
        <v>63112</v>
      </c>
      <c r="H42" s="83">
        <v>82949</v>
      </c>
      <c r="J42" s="83">
        <v>74353</v>
      </c>
      <c r="L42" s="83">
        <v>115002</v>
      </c>
      <c r="N42" s="83">
        <v>0</v>
      </c>
      <c r="P42" s="84">
        <v>0</v>
      </c>
      <c r="R42" s="91">
        <f>SUM(D42:P42)</f>
        <v>2977618</v>
      </c>
      <c r="S42" s="84"/>
    </row>
    <row r="43" spans="18:19" ht="12.75">
      <c r="R43" s="84" t="s">
        <v>23</v>
      </c>
      <c r="S43" s="84" t="s">
        <v>23</v>
      </c>
    </row>
    <row r="44" spans="1:3" ht="12.75">
      <c r="A44" s="78" t="s">
        <v>135</v>
      </c>
      <c r="B44" s="1" t="s">
        <v>136</v>
      </c>
      <c r="C44" s="1"/>
    </row>
    <row r="45" spans="14:18" ht="12.75">
      <c r="N45" s="83" t="s">
        <v>137</v>
      </c>
      <c r="P45" s="84" t="s">
        <v>138</v>
      </c>
      <c r="R45" s="84" t="s">
        <v>139</v>
      </c>
    </row>
    <row r="46" spans="14:18" ht="12.75">
      <c r="N46" s="83" t="s">
        <v>140</v>
      </c>
      <c r="P46" s="84" t="s">
        <v>141</v>
      </c>
      <c r="R46" s="84" t="s">
        <v>142</v>
      </c>
    </row>
    <row r="47" spans="14:18" ht="12.75">
      <c r="N47" s="83" t="s">
        <v>67</v>
      </c>
      <c r="O47" s="83"/>
      <c r="P47" s="83" t="s">
        <v>67</v>
      </c>
      <c r="Q47" s="83"/>
      <c r="R47" s="83" t="s">
        <v>67</v>
      </c>
    </row>
    <row r="48" spans="2:18" ht="12.75">
      <c r="B48" s="29" t="s">
        <v>143</v>
      </c>
      <c r="N48" s="83">
        <f>+R12-N49</f>
        <v>891036</v>
      </c>
      <c r="P48" s="84">
        <f>+R39-P49</f>
        <v>3828910</v>
      </c>
      <c r="R48" s="84">
        <v>6793</v>
      </c>
    </row>
    <row r="49" spans="2:18" ht="12.75">
      <c r="B49" s="29" t="s">
        <v>144</v>
      </c>
      <c r="N49" s="83">
        <f>+L12</f>
        <v>14745</v>
      </c>
      <c r="P49" s="84">
        <v>230348</v>
      </c>
      <c r="R49" s="84">
        <v>1711</v>
      </c>
    </row>
    <row r="50" spans="14:18" ht="13.5" thickBot="1">
      <c r="N50" s="92">
        <f>SUM(N48:N49)</f>
        <v>905781</v>
      </c>
      <c r="O50" s="90"/>
      <c r="P50" s="92">
        <f>SUM(P48:P49)</f>
        <v>4059258</v>
      </c>
      <c r="Q50" s="90"/>
      <c r="R50" s="92">
        <f>SUM(R48:R49)</f>
        <v>8504</v>
      </c>
    </row>
    <row r="51" spans="14:18" ht="12.75">
      <c r="N51" s="83">
        <f>+N50-R16</f>
        <v>0</v>
      </c>
      <c r="P51" s="84">
        <f>+R39-P50</f>
        <v>0</v>
      </c>
      <c r="R51" s="84">
        <f>+R50-R33</f>
        <v>0</v>
      </c>
    </row>
  </sheetData>
  <printOptions/>
  <pageMargins left="0.75" right="0.75" top="0.41" bottom="0.36" header="0.19" footer="0.22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Talam Corporation Bhd</cp:lastModifiedBy>
  <cp:lastPrinted>2004-12-14T04:31:43Z</cp:lastPrinted>
  <dcterms:created xsi:type="dcterms:W3CDTF">2004-12-14T03:35:39Z</dcterms:created>
  <dcterms:modified xsi:type="dcterms:W3CDTF">2004-12-14T04:55:54Z</dcterms:modified>
  <cp:category/>
  <cp:version/>
  <cp:contentType/>
  <cp:contentStatus/>
</cp:coreProperties>
</file>